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57"/>
  <workbookPr codeName="ThisWorkbook"/>
  <bookViews>
    <workbookView xWindow="65521" yWindow="65521" windowWidth="6000" windowHeight="702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Sheet'!$A$1:$K$67</definedName>
    <definedName name="_xlnm.Print_Area" localSheetId="3">'Cash Flow'!$A$1:$J$58</definedName>
    <definedName name="_xlnm.Print_Area" localSheetId="2">'Equity'!$A$1:$N$51</definedName>
    <definedName name="_xlnm.Print_Area" localSheetId="0">'Income Statement'!$A$1:$O$51</definedName>
  </definedNames>
  <calcPr fullCalcOnLoad="1"/>
</workbook>
</file>

<file path=xl/sharedStrings.xml><?xml version="1.0" encoding="utf-8"?>
<sst xmlns="http://schemas.openxmlformats.org/spreadsheetml/2006/main" count="185" uniqueCount="135">
  <si>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</si>
  <si>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</si>
  <si>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</si>
  <si>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</si>
  <si>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</si>
  <si>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</si>
  <si>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</si>
  <si>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</si>
  <si>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</si>
  <si>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</si>
  <si>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</si>
  <si>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</si>
  <si>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</si>
  <si>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</si>
  <si>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</si>
  <si>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</si>
  <si>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-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</si>
  <si>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</si>
  <si>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</si>
  <si>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</si>
  <si>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</si>
  <si>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</si>
  <si>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</si>
  <si>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</si>
  <si>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</si>
  <si>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</si>
  <si>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</si>
  <si>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</si>
  <si>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</si>
  <si>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</si>
  <si>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the beginning of the year</t>
  </si>
  <si>
    <t>Interest expense</t>
  </si>
  <si>
    <t>Interest income</t>
  </si>
  <si>
    <t>Tax expense</t>
  </si>
  <si>
    <t>reserves</t>
  </si>
  <si>
    <t>Distributable</t>
  </si>
  <si>
    <t>Dividend payable</t>
  </si>
  <si>
    <t>Dividend paid to minority interest</t>
  </si>
  <si>
    <t>Net bank borrowings</t>
  </si>
  <si>
    <t>Shangri-La Hotels (Malaysia) Berhad</t>
  </si>
  <si>
    <t>Taxation</t>
  </si>
  <si>
    <t>Borrowings</t>
  </si>
  <si>
    <t>Drawdown of loans to associates</t>
  </si>
  <si>
    <t>Deferred taxation</t>
  </si>
  <si>
    <t>The Board of Directors of Shangri-La Hotels (Malaysia) Berhad wishes to announce the following :-</t>
  </si>
  <si>
    <t>3 months ended</t>
  </si>
  <si>
    <t>Exceptional items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</si>
  <si>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</si>
  <si>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</si>
  <si>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</si>
  <si>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</si>
  <si>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</si>
  <si>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</si>
  <si>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31.12.2001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</si>
  <si>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</si>
  <si>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</si>
  <si>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</si>
  <si>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</si>
  <si>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</si>
  <si>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</si>
  <si>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</si>
  <si>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</si>
  <si>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Balance as at 1 January 2002</t>
  </si>
  <si>
    <t>Dividends paid</t>
  </si>
  <si>
    <t>Non-distributable</t>
  </si>
  <si>
    <t>Net cash used in investing activities</t>
  </si>
  <si>
    <t>Dividend paid to shareholders of the Company</t>
  </si>
  <si>
    <t>Net cash flows from/(used in) financing activities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</si>
  <si>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</si>
  <si>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</si>
  <si>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</si>
  <si>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</si>
  <si>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</si>
  <si>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</si>
  <si>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</si>
  <si>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</si>
  <si>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</si>
  <si>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</si>
  <si>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</si>
  <si>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</si>
  <si>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Interim dividend for the financial year</t>
  </si>
  <si>
    <t>ended 31.12.2001 paid on 6.6.2002</t>
  </si>
  <si>
    <t>Final dividend for the financial year</t>
  </si>
  <si>
    <t>Statement</t>
  </si>
  <si>
    <t>Gains not recognised in the Income</t>
  </si>
  <si>
    <t>Annual Financial Statement for the year ended 31 December 2001)</t>
  </si>
  <si>
    <t>Statement for the year ended 31 December 2001)</t>
  </si>
  <si>
    <t>the Annual Financial Statement for the year ended 31 December 2001)</t>
  </si>
  <si>
    <t>12 months ended</t>
  </si>
  <si>
    <t>31.12.2002</t>
  </si>
  <si>
    <t>Balance as at 31 December 2002</t>
  </si>
  <si>
    <t>Cash &amp; cash equivalents at the end of the year</t>
  </si>
  <si>
    <t>For the year ended 31 December 2002</t>
  </si>
  <si>
    <t>AUDITED CONDENSED CONSOLIDATED INCOME STATEMENT</t>
  </si>
  <si>
    <t>(The audited Condensed Consolidated Income Statement should be read in conjunction with the Annual Financial</t>
  </si>
  <si>
    <t>AUDITED  CONDENSED CONSOLIDATED BALANCE SHEET</t>
  </si>
  <si>
    <t>(The audited Condensed Consolidated Balance Sheet should be read in conjunction with</t>
  </si>
  <si>
    <t>AUDITED CONDENSED CONSOLIDATED STATEMENT OF CHANGES IN EQUITY</t>
  </si>
  <si>
    <t xml:space="preserve">ANNOUNCEMENT OF AUDITED CONSOLIDATED RESULTS </t>
  </si>
  <si>
    <t>Balance as at 1 January 2001</t>
  </si>
  <si>
    <t>Balance as at 31 December 2001</t>
  </si>
  <si>
    <t>(The audited Condensed Consolidated Cash Flow Statement should be read in conjunction with the</t>
  </si>
  <si>
    <t>Property Development Expenditure</t>
  </si>
  <si>
    <t>FOR THE FOURTH QUARTER AND FINANCIAL YEAR ENDED 31 DECEMBER 2002</t>
  </si>
  <si>
    <t>ended 31.12.2001 paid on 8.10.2001</t>
  </si>
  <si>
    <t>ended 31.12.2002 paid on 14.10.2002</t>
  </si>
  <si>
    <t>Net Profit for 2002</t>
  </si>
  <si>
    <t>Profit / (Loss) before taxation</t>
  </si>
  <si>
    <t>Operating profit / (loss) before exceptional items</t>
  </si>
  <si>
    <t>Operating profit / (loss) after exceptional items</t>
  </si>
  <si>
    <t>Profit / (loss) before taxation</t>
  </si>
  <si>
    <t>Profit / (loss) after taxation</t>
  </si>
  <si>
    <t>Net profit / (loss) attributable to members of</t>
  </si>
  <si>
    <t>Net loss for 2001</t>
  </si>
  <si>
    <t>Income taxes paid</t>
  </si>
  <si>
    <t>Retirement benefits paid</t>
  </si>
  <si>
    <t>Interest received</t>
  </si>
  <si>
    <t>Proceeds from disposal of shares quoted in Malaysia</t>
  </si>
  <si>
    <t>Interest paid</t>
  </si>
  <si>
    <t>Cash generated from operations</t>
  </si>
  <si>
    <t xml:space="preserve">  to conform with current year's presentation.</t>
  </si>
  <si>
    <t>(The audited Condensed Consolidated Statement of Changes in Equity should be read in conjunction with the Annual Financial Statement for the year ended 31 December 2001)</t>
  </si>
  <si>
    <t>AUDITED CONDENSED CONSOLIDATED CASH FLOW STATEMENT</t>
  </si>
  <si>
    <t>Certain comparative figures in the Group's Cash Flow Statement for 2001 have been adjusted to conform with current</t>
  </si>
  <si>
    <t>year's presentation.</t>
  </si>
  <si>
    <t>Adjustments for non-cash flow:-</t>
  </si>
  <si>
    <t>Non-operating items</t>
  </si>
  <si>
    <t>Purchase consideration for acquisition of 25% additional equity interest in an associate</t>
  </si>
  <si>
    <t>Opening balance of cash equivalents of subsidiaries acquired during the year</t>
  </si>
  <si>
    <t xml:space="preserve">Purchase of property, plant and equipment and additions to hotel properties and </t>
  </si>
  <si>
    <t>investment properties</t>
  </si>
  <si>
    <t>Basic Earnings / (Loss) per Ordinary Share</t>
  </si>
  <si>
    <t xml:space="preserve">Certain comparative figures in the Group's Balance Sheet as at 31.12.2001 have been adjusted </t>
  </si>
  <si>
    <t>As at</t>
  </si>
  <si>
    <t>Minority Interests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</si>
</sst>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??_);_(@_)"/>
    <numFmt numFmtId="172" formatCode="_(* #,##0_);_(* \(#,##0\);_(* &quot;-&quot;??_);_(@_)"/>
  </numFmts>
  <fonts count="15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3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0" fontId="9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38" fontId="6" fillId="0" borderId="5" xfId="0" applyNumberFormat="1" applyFont="1" applyFill="1" applyBorder="1" applyAlignment="1">
      <alignment horizontal="right"/>
    </xf>
    <xf numFmtId="38" fontId="6" fillId="0" borderId="5" xfId="0" applyNumberFormat="1" applyFont="1" applyBorder="1" applyAlignment="1">
      <alignment/>
    </xf>
    <xf numFmtId="38" fontId="6" fillId="0" borderId="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8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Border="1" applyAlignment="1">
      <alignment/>
    </xf>
    <xf numFmtId="38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40" fontId="8" fillId="0" borderId="4" xfId="0" applyNumberFormat="1" applyFont="1" applyFill="1" applyBorder="1" applyAlignment="1">
      <alignment horizontal="right"/>
    </xf>
    <xf numFmtId="40" fontId="8" fillId="0" borderId="4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6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37" fontId="1" fillId="0" borderId="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1" fontId="0" fillId="0" borderId="4" xfId="0" applyNumberFormat="1" applyFont="1" applyBorder="1" applyAlignment="1">
      <alignment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1" fontId="1" fillId="0" borderId="4" xfId="15" applyNumberFormat="1" applyFont="1" applyBorder="1" applyAlignment="1" quotePrefix="1">
      <alignment horizontal="right"/>
    </xf>
    <xf numFmtId="1" fontId="1" fillId="0" borderId="4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tabSelected="1" zoomScale="85" zoomScaleNormal="85" workbookViewId="0" topLeftCell="A30">
      <selection activeCell="A39" sqref="A39"/>
    </sheetView>
  </sheetViews>
  <sheetFormatPr defaultColWidth="9.140625" defaultRowHeight="15"/>
  <cols>
    <col min="1" max="1" width="2.8515625" style="53" customWidth="1"/>
    <col min="2" max="3" width="2.7109375" style="53" customWidth="1"/>
    <col min="4" max="4" width="6.7109375" style="53" customWidth="1"/>
    <col min="5" max="5" width="19.8515625" style="53" customWidth="1"/>
    <col min="6" max="6" width="6.7109375" style="53" customWidth="1"/>
    <col min="7" max="7" width="4.7109375" style="53" customWidth="1"/>
    <col min="8" max="8" width="10.00390625" style="53" customWidth="1"/>
    <col min="9" max="9" width="2.7109375" style="53" customWidth="1"/>
    <col min="10" max="10" width="10.00390625" style="53" customWidth="1"/>
    <col min="11" max="11" width="4.140625" style="53" customWidth="1"/>
    <col min="12" max="12" width="10.00390625" style="53" customWidth="1"/>
    <col min="13" max="13" width="2.7109375" style="53" customWidth="1"/>
    <col min="14" max="14" width="10.00390625" style="53" customWidth="1"/>
    <col min="15" max="15" width="2.7109375" style="53" customWidth="1"/>
    <col min="16" max="16384" width="9.140625" style="53" customWidth="1"/>
  </cols>
  <sheetData>
    <row r="1" spans="1:15" ht="15" customHeight="1">
      <c r="A1" s="51" t="s">
        <v>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 customHeight="1">
      <c r="A2" s="51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>
      <c r="A4" s="5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54"/>
      <c r="O4" s="52"/>
    </row>
    <row r="5" spans="1:15" ht="15" customHeight="1">
      <c r="A5" s="52" t="s">
        <v>98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 customHeight="1">
      <c r="A6" s="55" t="s">
        <v>103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" customHeight="1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" customHeight="1">
      <c r="A8" s="28"/>
      <c r="B8" s="28"/>
      <c r="C8" s="56"/>
      <c r="D8" s="56"/>
      <c r="E8" s="56"/>
      <c r="F8" s="56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55"/>
      <c r="B9" s="55"/>
      <c r="C9" s="57"/>
      <c r="D9" s="57"/>
      <c r="E9" s="57"/>
      <c r="F9" s="57"/>
      <c r="G9" s="55"/>
      <c r="H9" s="55"/>
      <c r="I9" s="55"/>
      <c r="J9" s="55"/>
      <c r="K9" s="55"/>
      <c r="L9" s="55"/>
      <c r="M9" s="55"/>
      <c r="N9" s="55"/>
      <c r="O9" s="55"/>
    </row>
    <row r="10" spans="1:15" s="59" customFormat="1" ht="15" customHeight="1">
      <c r="A10" s="58" t="s">
        <v>44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customHeight="1">
      <c r="A11" s="55"/>
      <c r="B11" s="55"/>
      <c r="C11" s="57"/>
      <c r="D11" s="57"/>
      <c r="E11" s="57"/>
      <c r="F11" s="57"/>
      <c r="G11" s="55"/>
      <c r="H11" s="55"/>
      <c r="I11" s="55"/>
      <c r="J11" s="55"/>
      <c r="K11" s="55"/>
      <c r="L11" s="55"/>
      <c r="M11" s="55"/>
      <c r="N11" s="55"/>
      <c r="O11" s="55"/>
    </row>
    <row r="12" spans="1:2" ht="14.25" customHeight="1">
      <c r="A12" s="27" t="s">
        <v>93</v>
      </c>
      <c r="B12" s="27"/>
    </row>
    <row r="13" spans="1:2" ht="14.25" customHeight="1">
      <c r="A13" s="27"/>
      <c r="B13" s="27"/>
    </row>
    <row r="14" spans="1:15" ht="14.25" customHeight="1">
      <c r="A14" s="60"/>
      <c r="B14" s="60"/>
      <c r="C14" s="61"/>
      <c r="D14" s="61"/>
      <c r="E14" s="61"/>
      <c r="F14" s="61"/>
      <c r="G14" s="61"/>
      <c r="H14" s="101" t="s">
        <v>45</v>
      </c>
      <c r="I14" s="102"/>
      <c r="J14" s="102"/>
      <c r="K14" s="103"/>
      <c r="L14" s="101" t="s">
        <v>88</v>
      </c>
      <c r="M14" s="102"/>
      <c r="N14" s="102"/>
      <c r="O14" s="61"/>
    </row>
    <row r="15" spans="1:15" ht="14.25" customHeight="1">
      <c r="A15" s="62"/>
      <c r="B15" s="63"/>
      <c r="C15" s="64"/>
      <c r="D15" s="64"/>
      <c r="E15" s="64"/>
      <c r="F15" s="64"/>
      <c r="G15" s="64"/>
      <c r="H15" s="104" t="s">
        <v>89</v>
      </c>
      <c r="I15" s="104"/>
      <c r="J15" s="104" t="s">
        <v>53</v>
      </c>
      <c r="K15" s="105"/>
      <c r="L15" s="104" t="s">
        <v>89</v>
      </c>
      <c r="M15" s="104"/>
      <c r="N15" s="104" t="s">
        <v>53</v>
      </c>
      <c r="O15" s="64"/>
    </row>
    <row r="16" spans="1:15" ht="14.25" customHeight="1">
      <c r="A16" s="65"/>
      <c r="B16" s="66"/>
      <c r="C16" s="67"/>
      <c r="D16" s="67"/>
      <c r="E16" s="67"/>
      <c r="F16" s="67"/>
      <c r="G16" s="67"/>
      <c r="H16" s="106" t="s">
        <v>3</v>
      </c>
      <c r="I16" s="107"/>
      <c r="J16" s="106" t="s">
        <v>3</v>
      </c>
      <c r="K16" s="108"/>
      <c r="L16" s="106" t="s">
        <v>3</v>
      </c>
      <c r="M16" s="107"/>
      <c r="N16" s="106" t="s">
        <v>3</v>
      </c>
      <c r="O16" s="67"/>
    </row>
    <row r="17" spans="1:15" ht="14.25" customHeight="1">
      <c r="A17" s="68"/>
      <c r="B17" s="68"/>
      <c r="H17" s="69"/>
      <c r="I17" s="70"/>
      <c r="J17" s="71"/>
      <c r="K17" s="70"/>
      <c r="L17" s="69"/>
      <c r="M17" s="73"/>
      <c r="N17" s="71"/>
      <c r="O17" s="74"/>
    </row>
    <row r="18" spans="1:15" s="27" customFormat="1" ht="14.25" customHeight="1" thickBot="1">
      <c r="A18" s="147" t="s">
        <v>15</v>
      </c>
      <c r="B18" s="147"/>
      <c r="C18" s="147"/>
      <c r="D18" s="147"/>
      <c r="E18" s="147"/>
      <c r="F18" s="148"/>
      <c r="G18" s="147"/>
      <c r="H18" s="75">
        <f>+L18-172583</f>
        <v>60964</v>
      </c>
      <c r="I18" s="76"/>
      <c r="J18" s="75">
        <v>39365</v>
      </c>
      <c r="K18" s="76"/>
      <c r="L18" s="77">
        <v>233547</v>
      </c>
      <c r="M18" s="76"/>
      <c r="N18" s="77">
        <v>217130</v>
      </c>
      <c r="O18" s="78"/>
    </row>
    <row r="19" spans="1:14" ht="14.25" customHeight="1">
      <c r="A19" s="68"/>
      <c r="B19" s="68"/>
      <c r="C19" s="79"/>
      <c r="F19" s="80"/>
      <c r="H19" s="81"/>
      <c r="I19" s="82"/>
      <c r="J19" s="81"/>
      <c r="K19" s="82"/>
      <c r="L19" s="83"/>
      <c r="M19" s="82"/>
      <c r="N19" s="83"/>
    </row>
    <row r="20" spans="1:18" ht="14.25" customHeight="1">
      <c r="A20" s="59" t="s">
        <v>108</v>
      </c>
      <c r="B20" s="68"/>
      <c r="F20" s="80"/>
      <c r="H20" s="81">
        <f>+L20-12870</f>
        <v>4117</v>
      </c>
      <c r="I20" s="82"/>
      <c r="J20" s="81">
        <f>-1038-3164-34</f>
        <v>-4236</v>
      </c>
      <c r="K20" s="82"/>
      <c r="L20" s="83">
        <v>16987</v>
      </c>
      <c r="M20" s="82"/>
      <c r="N20" s="83">
        <v>23481</v>
      </c>
      <c r="O20" s="84"/>
      <c r="P20" s="84"/>
      <c r="Q20" s="84"/>
      <c r="R20" s="84"/>
    </row>
    <row r="21" spans="1:18" ht="14.25" customHeight="1">
      <c r="A21" s="59"/>
      <c r="B21" s="68"/>
      <c r="F21" s="80"/>
      <c r="H21" s="81"/>
      <c r="I21" s="82"/>
      <c r="J21" s="81"/>
      <c r="K21" s="82"/>
      <c r="L21" s="83"/>
      <c r="M21" s="82"/>
      <c r="N21" s="83"/>
      <c r="O21" s="84"/>
      <c r="P21" s="84"/>
      <c r="Q21" s="84"/>
      <c r="R21" s="84"/>
    </row>
    <row r="22" spans="1:18" ht="14.25" customHeight="1">
      <c r="A22" s="59" t="s">
        <v>46</v>
      </c>
      <c r="B22" s="68"/>
      <c r="F22" s="80"/>
      <c r="H22" s="81">
        <v>-3292</v>
      </c>
      <c r="I22" s="82"/>
      <c r="J22" s="81">
        <v>-36049</v>
      </c>
      <c r="K22" s="82"/>
      <c r="L22" s="83">
        <v>-3292</v>
      </c>
      <c r="M22" s="82"/>
      <c r="N22" s="83">
        <v>-36049</v>
      </c>
      <c r="O22" s="84"/>
      <c r="P22" s="84"/>
      <c r="Q22" s="84"/>
      <c r="R22" s="84"/>
    </row>
    <row r="23" spans="1:18" ht="14.25" customHeight="1">
      <c r="A23" s="59"/>
      <c r="B23" s="68"/>
      <c r="F23" s="80"/>
      <c r="H23" s="85"/>
      <c r="I23" s="86"/>
      <c r="J23" s="85"/>
      <c r="K23" s="86"/>
      <c r="L23" s="87"/>
      <c r="M23" s="86"/>
      <c r="N23" s="87"/>
      <c r="O23" s="84"/>
      <c r="P23" s="84"/>
      <c r="Q23" s="84"/>
      <c r="R23" s="84"/>
    </row>
    <row r="24" spans="1:18" ht="14.25" customHeight="1">
      <c r="A24" s="59" t="s">
        <v>109</v>
      </c>
      <c r="B24" s="68"/>
      <c r="F24" s="80"/>
      <c r="H24" s="81">
        <f>SUM(H20:H23)</f>
        <v>825</v>
      </c>
      <c r="I24" s="82"/>
      <c r="J24" s="81">
        <f>SUM(J20:J23)</f>
        <v>-40285</v>
      </c>
      <c r="K24" s="82"/>
      <c r="L24" s="83">
        <f>SUM(L20:L23)</f>
        <v>13695</v>
      </c>
      <c r="M24" s="82"/>
      <c r="N24" s="83">
        <f>SUM(N20:N23)</f>
        <v>-12568</v>
      </c>
      <c r="O24" s="84"/>
      <c r="P24" s="84"/>
      <c r="Q24" s="84"/>
      <c r="R24" s="84"/>
    </row>
    <row r="25" spans="1:18" ht="14.25" customHeight="1">
      <c r="A25" s="59"/>
      <c r="B25" s="68"/>
      <c r="F25" s="80"/>
      <c r="H25" s="81"/>
      <c r="I25" s="82"/>
      <c r="J25" s="81"/>
      <c r="K25" s="82"/>
      <c r="L25" s="83"/>
      <c r="M25" s="82"/>
      <c r="N25" s="83"/>
      <c r="O25" s="84"/>
      <c r="P25" s="84"/>
      <c r="Q25" s="84"/>
      <c r="R25" s="84"/>
    </row>
    <row r="26" spans="1:14" ht="14.25" customHeight="1">
      <c r="A26" s="59" t="s">
        <v>31</v>
      </c>
      <c r="B26" s="68"/>
      <c r="C26" s="79"/>
      <c r="F26" s="80"/>
      <c r="H26" s="81">
        <f>+L26+3359</f>
        <v>-1563</v>
      </c>
      <c r="I26" s="82"/>
      <c r="J26" s="81">
        <v>-89</v>
      </c>
      <c r="K26" s="82"/>
      <c r="L26" s="83">
        <v>-4922</v>
      </c>
      <c r="M26" s="82"/>
      <c r="N26" s="83">
        <v>-278</v>
      </c>
    </row>
    <row r="27" spans="1:14" ht="14.25" customHeight="1">
      <c r="A27" s="59"/>
      <c r="B27" s="68"/>
      <c r="F27" s="89"/>
      <c r="H27" s="81"/>
      <c r="I27" s="82"/>
      <c r="J27" s="81"/>
      <c r="K27" s="82"/>
      <c r="L27" s="83"/>
      <c r="M27" s="82"/>
      <c r="N27" s="83"/>
    </row>
    <row r="28" spans="1:14" ht="14.25" customHeight="1">
      <c r="A28" s="59" t="s">
        <v>32</v>
      </c>
      <c r="B28" s="68"/>
      <c r="F28" s="89"/>
      <c r="H28" s="81">
        <f>+L28-65</f>
        <v>-4</v>
      </c>
      <c r="I28" s="82"/>
      <c r="J28" s="81">
        <v>34</v>
      </c>
      <c r="K28" s="82"/>
      <c r="L28" s="81">
        <v>61</v>
      </c>
      <c r="M28" s="82"/>
      <c r="N28" s="81">
        <v>742</v>
      </c>
    </row>
    <row r="29" spans="1:14" ht="14.25" customHeight="1">
      <c r="A29" s="59"/>
      <c r="B29" s="68"/>
      <c r="F29" s="89"/>
      <c r="H29" s="81"/>
      <c r="I29" s="82"/>
      <c r="J29" s="81"/>
      <c r="K29" s="82"/>
      <c r="L29" s="81"/>
      <c r="M29" s="82"/>
      <c r="N29" s="81"/>
    </row>
    <row r="30" spans="1:14" ht="14.25" customHeight="1">
      <c r="A30" s="53" t="s">
        <v>47</v>
      </c>
      <c r="B30" s="68"/>
      <c r="F30" s="90"/>
      <c r="H30" s="81">
        <f>+L30+2803</f>
        <v>-262</v>
      </c>
      <c r="I30" s="82"/>
      <c r="J30" s="81">
        <v>-1318</v>
      </c>
      <c r="K30" s="82"/>
      <c r="L30" s="83">
        <v>-3065</v>
      </c>
      <c r="M30" s="82"/>
      <c r="N30" s="83">
        <v>-2244</v>
      </c>
    </row>
    <row r="31" spans="1:14" ht="14.25" customHeight="1">
      <c r="A31" s="59"/>
      <c r="B31" s="68"/>
      <c r="F31" s="89"/>
      <c r="H31" s="85"/>
      <c r="I31" s="86"/>
      <c r="J31" s="85"/>
      <c r="K31" s="86"/>
      <c r="L31" s="85"/>
      <c r="M31" s="86"/>
      <c r="N31" s="85"/>
    </row>
    <row r="32" spans="1:14" ht="14.25" customHeight="1">
      <c r="A32" s="91" t="s">
        <v>110</v>
      </c>
      <c r="B32" s="68"/>
      <c r="F32" s="89"/>
      <c r="H32" s="93">
        <f>SUM(H24:H30)</f>
        <v>-1004</v>
      </c>
      <c r="I32" s="94"/>
      <c r="J32" s="93">
        <f>SUM(J24:J30)</f>
        <v>-41658</v>
      </c>
      <c r="K32" s="94"/>
      <c r="L32" s="93">
        <f>SUM(L24:L30)</f>
        <v>5769</v>
      </c>
      <c r="M32" s="94"/>
      <c r="N32" s="93">
        <f>SUM(N24:N30)</f>
        <v>-14348</v>
      </c>
    </row>
    <row r="33" spans="1:14" ht="14.25" customHeight="1">
      <c r="A33" s="68"/>
      <c r="B33" s="68"/>
      <c r="H33" s="81"/>
      <c r="I33" s="82"/>
      <c r="J33" s="81"/>
      <c r="K33" s="82"/>
      <c r="L33" s="81"/>
      <c r="M33" s="82"/>
      <c r="N33" s="81"/>
    </row>
    <row r="34" spans="1:14" ht="14.25" customHeight="1">
      <c r="A34" s="59" t="s">
        <v>33</v>
      </c>
      <c r="B34" s="68"/>
      <c r="H34" s="81">
        <f>+L34+3129</f>
        <v>2365</v>
      </c>
      <c r="I34" s="82"/>
      <c r="J34" s="81">
        <v>-549</v>
      </c>
      <c r="K34" s="82"/>
      <c r="L34" s="81">
        <v>-764</v>
      </c>
      <c r="M34" s="82"/>
      <c r="N34" s="81">
        <v>-7195</v>
      </c>
    </row>
    <row r="35" spans="1:15" ht="14.25" customHeight="1">
      <c r="A35" s="58"/>
      <c r="B35" s="149"/>
      <c r="C35" s="149"/>
      <c r="D35" s="84"/>
      <c r="E35" s="84"/>
      <c r="F35" s="84"/>
      <c r="G35" s="84"/>
      <c r="H35" s="85"/>
      <c r="I35" s="86"/>
      <c r="J35" s="85"/>
      <c r="K35" s="86"/>
      <c r="L35" s="85"/>
      <c r="M35" s="86"/>
      <c r="N35" s="85"/>
      <c r="O35" s="88"/>
    </row>
    <row r="36" spans="1:14" s="27" customFormat="1" ht="14.25" customHeight="1">
      <c r="A36" s="91" t="s">
        <v>111</v>
      </c>
      <c r="B36" s="92"/>
      <c r="H36" s="93">
        <f>SUM(H32:H34)</f>
        <v>1361</v>
      </c>
      <c r="I36" s="94"/>
      <c r="J36" s="93">
        <f>SUM(J32:J34)</f>
        <v>-42207</v>
      </c>
      <c r="K36" s="94"/>
      <c r="L36" s="93">
        <f>SUM(L32:L34)</f>
        <v>5005</v>
      </c>
      <c r="M36" s="94"/>
      <c r="N36" s="93">
        <f>SUM(N32:N34)</f>
        <v>-21543</v>
      </c>
    </row>
    <row r="37" spans="1:14" ht="14.25" customHeight="1">
      <c r="A37" s="59"/>
      <c r="B37" s="68"/>
      <c r="H37" s="81"/>
      <c r="I37" s="82"/>
      <c r="J37" s="81"/>
      <c r="K37" s="82"/>
      <c r="L37" s="81"/>
      <c r="M37" s="82"/>
      <c r="N37" s="81"/>
    </row>
    <row r="38" spans="1:14" ht="14.25" customHeight="1">
      <c r="A38" s="59" t="s">
        <v>134</v>
      </c>
      <c r="B38" s="68"/>
      <c r="H38" s="81">
        <f>+L38+92</f>
        <v>319</v>
      </c>
      <c r="I38" s="82"/>
      <c r="J38" s="81">
        <v>109</v>
      </c>
      <c r="K38" s="82"/>
      <c r="L38" s="81">
        <v>227</v>
      </c>
      <c r="M38" s="82"/>
      <c r="N38" s="81">
        <v>-276</v>
      </c>
    </row>
    <row r="39" spans="1:15" ht="14.25" customHeight="1">
      <c r="A39" s="59"/>
      <c r="B39" s="68"/>
      <c r="H39" s="85"/>
      <c r="I39" s="86"/>
      <c r="J39" s="85"/>
      <c r="K39" s="86"/>
      <c r="L39" s="85"/>
      <c r="M39" s="86"/>
      <c r="N39" s="85"/>
      <c r="O39" s="88"/>
    </row>
    <row r="40" spans="1:14" s="27" customFormat="1" ht="14.25" customHeight="1">
      <c r="A40" s="147" t="s">
        <v>112</v>
      </c>
      <c r="B40" s="150"/>
      <c r="C40" s="147"/>
      <c r="D40" s="147"/>
      <c r="E40" s="147"/>
      <c r="F40" s="147"/>
      <c r="G40" s="147"/>
      <c r="H40" s="93"/>
      <c r="I40" s="94"/>
      <c r="J40" s="93"/>
      <c r="K40" s="94"/>
      <c r="L40" s="95"/>
      <c r="M40" s="94"/>
      <c r="N40" s="95"/>
    </row>
    <row r="41" spans="1:15" s="27" customFormat="1" ht="14.25" customHeight="1" thickBot="1">
      <c r="A41" s="147" t="s">
        <v>39</v>
      </c>
      <c r="B41" s="150"/>
      <c r="C41" s="147"/>
      <c r="D41" s="147"/>
      <c r="E41" s="147"/>
      <c r="F41" s="147"/>
      <c r="G41" s="147"/>
      <c r="H41" s="75">
        <f>SUM(H36:H39)</f>
        <v>1680</v>
      </c>
      <c r="I41" s="76"/>
      <c r="J41" s="75">
        <f>SUM(J36:J39)</f>
        <v>-42098</v>
      </c>
      <c r="K41" s="76"/>
      <c r="L41" s="75">
        <f>SUM(L36:L39)</f>
        <v>5232</v>
      </c>
      <c r="M41" s="76"/>
      <c r="N41" s="75">
        <f>SUM(N36:N39)</f>
        <v>-21819</v>
      </c>
      <c r="O41" s="78"/>
    </row>
    <row r="42" spans="2:14" s="27" customFormat="1" ht="14.25" customHeight="1">
      <c r="B42" s="92"/>
      <c r="H42" s="93"/>
      <c r="I42" s="94"/>
      <c r="J42" s="93"/>
      <c r="K42" s="94"/>
      <c r="L42" s="93"/>
      <c r="M42" s="94"/>
      <c r="N42" s="93"/>
    </row>
    <row r="43" spans="1:15" ht="14.25" customHeight="1">
      <c r="A43" s="96"/>
      <c r="B43" s="97"/>
      <c r="C43" s="97"/>
      <c r="D43" s="88"/>
      <c r="E43" s="88"/>
      <c r="F43" s="88"/>
      <c r="G43" s="88"/>
      <c r="H43" s="85"/>
      <c r="I43" s="86"/>
      <c r="J43" s="85"/>
      <c r="K43" s="86"/>
      <c r="L43" s="87"/>
      <c r="M43" s="86"/>
      <c r="N43" s="87"/>
      <c r="O43" s="88"/>
    </row>
    <row r="44" spans="1:14" ht="19.5" customHeight="1">
      <c r="A44" s="53" t="s">
        <v>131</v>
      </c>
      <c r="C44" s="68"/>
      <c r="F44" s="100" t="s">
        <v>48</v>
      </c>
      <c r="G44" s="68"/>
      <c r="H44" s="109">
        <f>+H41/440000*100</f>
        <v>0.38181818181818183</v>
      </c>
      <c r="I44" s="110"/>
      <c r="J44" s="109">
        <f>+J41/440000*100</f>
        <v>-9.567727272727272</v>
      </c>
      <c r="K44" s="110"/>
      <c r="L44" s="109">
        <f>+L41/440000*100</f>
        <v>1.189090909090909</v>
      </c>
      <c r="M44" s="110"/>
      <c r="N44" s="109">
        <f>+N41/440000*100</f>
        <v>-4.9588636363636365</v>
      </c>
    </row>
    <row r="45" spans="1:14" ht="19.5" customHeight="1">
      <c r="A45" s="53" t="s">
        <v>49</v>
      </c>
      <c r="C45" s="68"/>
      <c r="F45" s="100" t="s">
        <v>48</v>
      </c>
      <c r="G45" s="68"/>
      <c r="H45" s="111" t="s">
        <v>50</v>
      </c>
      <c r="I45" s="50"/>
      <c r="J45" s="111" t="s">
        <v>50</v>
      </c>
      <c r="K45" s="50"/>
      <c r="L45" s="111" t="s">
        <v>50</v>
      </c>
      <c r="M45" s="50"/>
      <c r="N45" s="111" t="s">
        <v>50</v>
      </c>
    </row>
    <row r="46" spans="1:3" ht="14.25" customHeight="1">
      <c r="A46" s="59"/>
      <c r="B46" s="68"/>
      <c r="C46" s="68"/>
    </row>
    <row r="47" spans="1:14" ht="14.25" customHeight="1">
      <c r="A47" s="59"/>
      <c r="B47" s="68"/>
      <c r="C47" s="68"/>
      <c r="H47" s="81"/>
      <c r="I47" s="82"/>
      <c r="J47" s="98"/>
      <c r="K47" s="82"/>
      <c r="L47" s="83"/>
      <c r="M47" s="82"/>
      <c r="N47" s="98"/>
    </row>
    <row r="48" spans="1:14" ht="14.25" customHeight="1">
      <c r="A48" s="151" t="s">
        <v>94</v>
      </c>
      <c r="B48" s="99"/>
      <c r="C48" s="99"/>
      <c r="D48" s="99"/>
      <c r="H48" s="81"/>
      <c r="I48" s="82"/>
      <c r="J48" s="98"/>
      <c r="K48" s="82"/>
      <c r="L48" s="83"/>
      <c r="M48" s="82"/>
      <c r="N48" s="98"/>
    </row>
    <row r="49" spans="1:14" ht="14.25" customHeight="1">
      <c r="A49" s="151" t="s">
        <v>86</v>
      </c>
      <c r="B49" s="99"/>
      <c r="C49" s="99"/>
      <c r="D49" s="99"/>
      <c r="H49" s="81"/>
      <c r="I49" s="82"/>
      <c r="J49" s="98"/>
      <c r="K49" s="82"/>
      <c r="L49" s="83"/>
      <c r="M49" s="82"/>
      <c r="N49" s="98"/>
    </row>
    <row r="50" spans="1:14" ht="14.25" customHeight="1">
      <c r="A50" s="59"/>
      <c r="B50" s="68"/>
      <c r="C50" s="68"/>
      <c r="H50" s="81"/>
      <c r="I50" s="82"/>
      <c r="J50" s="98"/>
      <c r="K50" s="82"/>
      <c r="L50" s="83"/>
      <c r="M50" s="82"/>
      <c r="N50" s="98"/>
    </row>
    <row r="51" spans="1:14" ht="14.25" customHeight="1">
      <c r="A51" s="99" t="s">
        <v>52</v>
      </c>
      <c r="B51" s="99"/>
      <c r="C51" s="99" t="s">
        <v>51</v>
      </c>
      <c r="D51" s="99"/>
      <c r="H51" s="81"/>
      <c r="I51" s="82"/>
      <c r="J51" s="98"/>
      <c r="K51" s="82"/>
      <c r="L51" s="83"/>
      <c r="M51" s="82"/>
      <c r="N51" s="98"/>
    </row>
    <row r="52" spans="1:14" ht="14.25" customHeight="1">
      <c r="A52" s="99"/>
      <c r="B52" s="68"/>
      <c r="C52" s="68"/>
      <c r="H52" s="81"/>
      <c r="I52" s="82"/>
      <c r="J52" s="82"/>
      <c r="K52" s="82"/>
      <c r="L52" s="83"/>
      <c r="M52" s="82"/>
      <c r="N52" s="82"/>
    </row>
    <row r="53" spans="1:14" ht="12.75">
      <c r="A53" s="99"/>
      <c r="H53" s="72"/>
      <c r="I53" s="72"/>
      <c r="J53" s="72"/>
      <c r="K53" s="72"/>
      <c r="L53" s="72"/>
      <c r="M53" s="72"/>
      <c r="N53" s="72"/>
    </row>
    <row r="54" spans="1:14" ht="12.75">
      <c r="A54" s="68"/>
      <c r="H54" s="72"/>
      <c r="I54" s="72"/>
      <c r="J54" s="72"/>
      <c r="K54" s="72"/>
      <c r="L54" s="72"/>
      <c r="M54" s="72"/>
      <c r="N54" s="72"/>
    </row>
    <row r="55" spans="1:14" ht="12.75">
      <c r="A55" s="68"/>
      <c r="H55" s="72"/>
      <c r="I55" s="72"/>
      <c r="J55" s="72"/>
      <c r="K55" s="72"/>
      <c r="L55" s="72"/>
      <c r="M55" s="72"/>
      <c r="N55" s="72"/>
    </row>
    <row r="56" spans="1:14" ht="12.75">
      <c r="A56" s="68"/>
      <c r="H56" s="72"/>
      <c r="I56" s="72"/>
      <c r="J56" s="72"/>
      <c r="K56" s="72"/>
      <c r="L56" s="72"/>
      <c r="M56" s="72"/>
      <c r="N56" s="72"/>
    </row>
    <row r="57" spans="1:14" ht="12.75">
      <c r="A57" s="68"/>
      <c r="H57" s="72"/>
      <c r="I57" s="72"/>
      <c r="J57" s="72"/>
      <c r="K57" s="72"/>
      <c r="L57" s="72"/>
      <c r="M57" s="72"/>
      <c r="N57" s="72"/>
    </row>
    <row r="58" spans="1:14" ht="12.75">
      <c r="A58" s="68"/>
      <c r="H58" s="72"/>
      <c r="I58" s="72"/>
      <c r="J58" s="72"/>
      <c r="K58" s="72"/>
      <c r="L58" s="72"/>
      <c r="M58" s="72"/>
      <c r="N58" s="72"/>
    </row>
    <row r="59" spans="1:14" ht="12.75">
      <c r="A59" s="68"/>
      <c r="H59" s="72"/>
      <c r="I59" s="72"/>
      <c r="J59" s="72"/>
      <c r="K59" s="72"/>
      <c r="L59" s="72"/>
      <c r="M59" s="72"/>
      <c r="N59" s="72"/>
    </row>
    <row r="60" spans="1:14" ht="12.75">
      <c r="A60" s="68"/>
      <c r="H60" s="72"/>
      <c r="I60" s="72"/>
      <c r="J60" s="72"/>
      <c r="K60" s="72"/>
      <c r="L60" s="72"/>
      <c r="M60" s="72"/>
      <c r="N60" s="72"/>
    </row>
    <row r="61" ht="12.75">
      <c r="A61" s="68"/>
    </row>
    <row r="62" ht="12.75">
      <c r="A62" s="68"/>
    </row>
    <row r="63" ht="12.75">
      <c r="A63" s="68"/>
    </row>
    <row r="64" ht="12.75">
      <c r="A64" s="68"/>
    </row>
    <row r="65" ht="12.75">
      <c r="A65" s="68"/>
    </row>
    <row r="66" ht="12.75">
      <c r="A66" s="68"/>
    </row>
    <row r="67" ht="12.75">
      <c r="A67" s="68"/>
    </row>
    <row r="68" ht="12.75">
      <c r="A68" s="68"/>
    </row>
    <row r="69" ht="12.75">
      <c r="A69" s="68"/>
    </row>
    <row r="70" ht="12.75">
      <c r="A70" s="68"/>
    </row>
    <row r="71" ht="12.75">
      <c r="A71" s="68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68"/>
    </row>
    <row r="78" ht="12.75">
      <c r="A78" s="68"/>
    </row>
    <row r="79" ht="12.75">
      <c r="A79" s="68"/>
    </row>
    <row r="80" ht="12.75">
      <c r="A80" s="68"/>
    </row>
    <row r="81" ht="12.75">
      <c r="A81" s="68"/>
    </row>
    <row r="82" ht="12.75">
      <c r="A82" s="68"/>
    </row>
    <row r="83" ht="12.75">
      <c r="A83" s="68"/>
    </row>
    <row r="84" ht="12.75">
      <c r="A84" s="68"/>
    </row>
    <row r="85" ht="12.75">
      <c r="A85" s="68"/>
    </row>
    <row r="86" ht="12.75">
      <c r="A86" s="68"/>
    </row>
    <row r="87" ht="12.75">
      <c r="A87" s="68"/>
    </row>
    <row r="88" ht="12.75">
      <c r="A88" s="68"/>
    </row>
    <row r="89" ht="12.75">
      <c r="A89" s="68"/>
    </row>
    <row r="90" ht="12.75">
      <c r="A90" s="68"/>
    </row>
    <row r="91" ht="12.75">
      <c r="A91" s="68"/>
    </row>
    <row r="92" ht="12.75">
      <c r="A92" s="68"/>
    </row>
    <row r="93" ht="12.75">
      <c r="A93" s="68"/>
    </row>
    <row r="94" ht="12.75">
      <c r="A94" s="68"/>
    </row>
    <row r="95" ht="12.75">
      <c r="A95" s="68"/>
    </row>
    <row r="96" ht="12.75">
      <c r="A96" s="68"/>
    </row>
    <row r="97" ht="12.75">
      <c r="A97" s="68"/>
    </row>
    <row r="98" ht="12.75">
      <c r="A98" s="68"/>
    </row>
    <row r="99" ht="12.75">
      <c r="A99" s="68"/>
    </row>
    <row r="100" ht="12.75">
      <c r="A100" s="68"/>
    </row>
    <row r="101" ht="12.75">
      <c r="A101" s="68"/>
    </row>
    <row r="102" ht="12.75">
      <c r="A102" s="68"/>
    </row>
    <row r="103" ht="12.75">
      <c r="A103" s="68"/>
    </row>
    <row r="104" ht="12.75">
      <c r="A104" s="68"/>
    </row>
    <row r="105" ht="12.75">
      <c r="A105" s="68"/>
    </row>
    <row r="106" ht="12.75">
      <c r="A106" s="68"/>
    </row>
    <row r="107" ht="12.75">
      <c r="A107" s="68"/>
    </row>
    <row r="108" ht="12.75">
      <c r="A108" s="68"/>
    </row>
    <row r="109" ht="12.75">
      <c r="A109" s="68"/>
    </row>
    <row r="110" ht="12.75">
      <c r="A110" s="68"/>
    </row>
    <row r="111" ht="12.75">
      <c r="A111" s="68"/>
    </row>
    <row r="112" ht="12.75">
      <c r="A112" s="68"/>
    </row>
    <row r="113" ht="12.75">
      <c r="A113" s="68"/>
    </row>
    <row r="114" ht="12.75">
      <c r="A114" s="68"/>
    </row>
    <row r="115" ht="12.75">
      <c r="A115" s="68"/>
    </row>
    <row r="116" ht="12.75">
      <c r="A116" s="68"/>
    </row>
    <row r="117" ht="12.75">
      <c r="A117" s="68"/>
    </row>
    <row r="118" ht="12.75">
      <c r="A118" s="68"/>
    </row>
    <row r="119" ht="12.75">
      <c r="A119" s="68"/>
    </row>
    <row r="120" ht="12.75">
      <c r="A120" s="68"/>
    </row>
    <row r="121" ht="12.75">
      <c r="A121" s="68"/>
    </row>
    <row r="122" ht="12.75">
      <c r="A122" s="68"/>
    </row>
    <row r="123" ht="12.75">
      <c r="A123" s="68"/>
    </row>
    <row r="124" ht="12.75">
      <c r="A124" s="68"/>
    </row>
    <row r="125" ht="12.75">
      <c r="A125" s="68"/>
    </row>
    <row r="126" ht="12.75">
      <c r="A126" s="68"/>
    </row>
    <row r="127" ht="12.75">
      <c r="A127" s="68"/>
    </row>
    <row r="128" ht="12.75">
      <c r="A128" s="68"/>
    </row>
    <row r="129" ht="12.75">
      <c r="A129" s="68"/>
    </row>
    <row r="130" ht="12.75">
      <c r="A130" s="68"/>
    </row>
    <row r="131" ht="12.75">
      <c r="A131" s="68"/>
    </row>
    <row r="132" ht="12.75">
      <c r="A132" s="68"/>
    </row>
    <row r="133" ht="12.75">
      <c r="A133" s="68"/>
    </row>
    <row r="134" ht="12.75">
      <c r="A134" s="68"/>
    </row>
    <row r="135" ht="12.75">
      <c r="A135" s="68"/>
    </row>
    <row r="136" ht="12.75">
      <c r="A136" s="68"/>
    </row>
    <row r="137" ht="12.75">
      <c r="A137" s="68"/>
    </row>
    <row r="138" ht="12.75">
      <c r="A138" s="68"/>
    </row>
    <row r="139" ht="12.75">
      <c r="A139" s="68"/>
    </row>
    <row r="140" ht="12.75">
      <c r="A140" s="68"/>
    </row>
    <row r="141" ht="12.75">
      <c r="A141" s="68"/>
    </row>
    <row r="142" ht="12.75">
      <c r="A142" s="68"/>
    </row>
    <row r="143" ht="12.75">
      <c r="A143" s="68"/>
    </row>
    <row r="144" ht="12.75">
      <c r="A144" s="68"/>
    </row>
    <row r="145" ht="12.75">
      <c r="A145" s="68"/>
    </row>
    <row r="146" ht="12.75">
      <c r="A146" s="68"/>
    </row>
    <row r="147" ht="12.75">
      <c r="A147" s="68"/>
    </row>
    <row r="148" ht="12.75">
      <c r="A148" s="68"/>
    </row>
    <row r="149" ht="12.75">
      <c r="A149" s="68"/>
    </row>
    <row r="150" ht="12.75">
      <c r="A150" s="68"/>
    </row>
    <row r="151" ht="12.75">
      <c r="A151" s="68"/>
    </row>
    <row r="152" ht="12.75">
      <c r="A152" s="68"/>
    </row>
    <row r="153" ht="12.75">
      <c r="A153" s="68"/>
    </row>
    <row r="154" ht="12.75">
      <c r="A154" s="68"/>
    </row>
    <row r="155" ht="12.75">
      <c r="A155" s="68"/>
    </row>
    <row r="156" ht="12.75">
      <c r="A156" s="68"/>
    </row>
    <row r="157" ht="12.75">
      <c r="A157" s="68"/>
    </row>
    <row r="158" ht="12.75">
      <c r="A158" s="68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zoomScale="85" zoomScaleNormal="85" workbookViewId="0" topLeftCell="A1">
      <selection activeCell="J12" sqref="J12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6" width="7.8515625" style="4" customWidth="1"/>
    <col min="7" max="8" width="11.421875" style="4" customWidth="1"/>
    <col min="9" max="9" width="5.00390625" style="4" customWidth="1"/>
    <col min="10" max="10" width="11.421875" style="4" customWidth="1"/>
    <col min="11" max="11" width="4.140625" style="4" customWidth="1"/>
    <col min="12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9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">
        <v>103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95</v>
      </c>
    </row>
    <row r="10" ht="14.25" customHeight="1">
      <c r="A10" s="27"/>
    </row>
    <row r="11" spans="1:11" ht="14.25" customHeight="1">
      <c r="A11" s="112"/>
      <c r="B11" s="46"/>
      <c r="C11" s="46"/>
      <c r="D11" s="46"/>
      <c r="E11" s="46"/>
      <c r="F11" s="46"/>
      <c r="G11" s="46"/>
      <c r="H11" s="121" t="s">
        <v>133</v>
      </c>
      <c r="I11" s="122"/>
      <c r="J11" s="121" t="s">
        <v>133</v>
      </c>
      <c r="K11" s="46"/>
    </row>
    <row r="12" spans="1:11" ht="14.25" customHeight="1">
      <c r="A12" s="12"/>
      <c r="H12" s="123" t="s">
        <v>89</v>
      </c>
      <c r="I12" s="44"/>
      <c r="J12" s="123" t="s">
        <v>53</v>
      </c>
      <c r="K12" s="9"/>
    </row>
    <row r="13" spans="1:11" ht="14.25" customHeight="1">
      <c r="A13" s="113"/>
      <c r="B13" s="41"/>
      <c r="C13" s="41"/>
      <c r="D13" s="41"/>
      <c r="E13" s="41"/>
      <c r="F13" s="41"/>
      <c r="G13" s="41"/>
      <c r="H13" s="124" t="s">
        <v>3</v>
      </c>
      <c r="I13" s="125"/>
      <c r="J13" s="124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3">
        <v>328318</v>
      </c>
      <c r="I15" s="13"/>
      <c r="J15" s="13">
        <v>220412</v>
      </c>
      <c r="K15" s="13"/>
    </row>
    <row r="16" spans="1:11" ht="8.25" customHeight="1">
      <c r="A16" s="12"/>
      <c r="B16" s="16"/>
      <c r="F16" s="15"/>
      <c r="H16" s="13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3">
        <v>867032</v>
      </c>
      <c r="I17" s="13"/>
      <c r="J17" s="13">
        <v>757000</v>
      </c>
      <c r="K17" s="13"/>
    </row>
    <row r="18" spans="1:11" ht="8.25" customHeight="1">
      <c r="A18" s="12"/>
      <c r="B18" s="16"/>
      <c r="F18" s="15"/>
      <c r="H18" s="13"/>
      <c r="I18" s="13"/>
      <c r="J18" s="13"/>
      <c r="K18" s="13"/>
    </row>
    <row r="19" spans="1:11" ht="14.25" customHeight="1">
      <c r="A19" s="12" t="s">
        <v>102</v>
      </c>
      <c r="B19" s="16"/>
      <c r="F19" s="15"/>
      <c r="H19" s="13">
        <v>11578</v>
      </c>
      <c r="I19" s="13"/>
      <c r="J19" s="13">
        <v>0</v>
      </c>
      <c r="K19" s="13"/>
    </row>
    <row r="20" spans="1:11" ht="8.25" customHeight="1">
      <c r="A20" s="12"/>
      <c r="B20" s="16"/>
      <c r="F20" s="15"/>
      <c r="H20" s="13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3">
        <v>208853</v>
      </c>
      <c r="I21" s="13"/>
      <c r="J21" s="13">
        <v>206388</v>
      </c>
      <c r="K21" s="13"/>
    </row>
    <row r="22" spans="1:11" ht="8.25" customHeight="1">
      <c r="A22" s="12"/>
      <c r="B22" s="16"/>
      <c r="F22" s="15"/>
      <c r="H22" s="13"/>
      <c r="I22" s="13"/>
      <c r="J22" s="13"/>
      <c r="K22" s="13"/>
    </row>
    <row r="23" spans="1:11" ht="14.25" customHeight="1">
      <c r="A23" s="48" t="s">
        <v>54</v>
      </c>
      <c r="B23" s="48"/>
      <c r="C23" s="41"/>
      <c r="D23" s="41"/>
      <c r="E23" s="41"/>
      <c r="F23" s="114"/>
      <c r="G23" s="41"/>
      <c r="H23" s="31">
        <v>49812</v>
      </c>
      <c r="I23" s="31"/>
      <c r="J23" s="31">
        <v>91122</v>
      </c>
      <c r="K23" s="31"/>
    </row>
    <row r="24" spans="1:11" ht="14.25" customHeight="1">
      <c r="A24" s="12"/>
      <c r="B24" s="12"/>
      <c r="F24" s="15"/>
      <c r="H24" s="129">
        <f>SUM(H15:H23)</f>
        <v>1465593</v>
      </c>
      <c r="I24" s="129"/>
      <c r="J24" s="129">
        <f>SUM(J15:J23)</f>
        <v>1274922</v>
      </c>
      <c r="K24" s="13"/>
    </row>
    <row r="25" spans="1:11" ht="8.25" customHeight="1">
      <c r="A25" s="12"/>
      <c r="B25" s="12"/>
      <c r="F25" s="17"/>
      <c r="H25" s="13"/>
      <c r="I25" s="13"/>
      <c r="J25" s="13"/>
      <c r="K25" s="13"/>
    </row>
    <row r="26" spans="1:11" ht="14.25" customHeight="1">
      <c r="A26" s="43" t="s">
        <v>60</v>
      </c>
      <c r="B26" s="12"/>
      <c r="F26" s="17"/>
      <c r="H26" s="13"/>
      <c r="I26" s="13"/>
      <c r="J26" s="13"/>
      <c r="K26" s="13"/>
    </row>
    <row r="27" spans="1:11" ht="14.25" customHeight="1">
      <c r="A27" s="12"/>
      <c r="B27" s="12" t="s">
        <v>4</v>
      </c>
      <c r="F27" s="18"/>
      <c r="H27" s="115">
        <v>9854</v>
      </c>
      <c r="I27" s="47"/>
      <c r="J27" s="116">
        <v>7313</v>
      </c>
      <c r="K27" s="13"/>
    </row>
    <row r="28" spans="1:11" ht="14.25" customHeight="1">
      <c r="A28" s="12"/>
      <c r="B28" s="12" t="s">
        <v>10</v>
      </c>
      <c r="F28" s="18"/>
      <c r="H28" s="117">
        <v>23792</v>
      </c>
      <c r="I28" s="20"/>
      <c r="J28" s="118">
        <f>18355-865</f>
        <v>17490</v>
      </c>
      <c r="K28" s="13"/>
    </row>
    <row r="29" spans="1:11" ht="14.25" customHeight="1">
      <c r="A29" s="12"/>
      <c r="B29" s="12" t="s">
        <v>11</v>
      </c>
      <c r="H29" s="117">
        <f>374+3957</f>
        <v>4331</v>
      </c>
      <c r="I29" s="20"/>
      <c r="J29" s="118">
        <v>6900</v>
      </c>
      <c r="K29" s="13"/>
    </row>
    <row r="30" spans="1:11" ht="14.25" customHeight="1">
      <c r="A30" s="12"/>
      <c r="B30" s="12"/>
      <c r="H30" s="119">
        <f>SUM(H27:H29)</f>
        <v>37977</v>
      </c>
      <c r="I30" s="19"/>
      <c r="J30" s="120">
        <f>SUM(J27:J29)</f>
        <v>31703</v>
      </c>
      <c r="K30" s="13"/>
    </row>
    <row r="31" spans="1:11" ht="8.25" customHeight="1">
      <c r="A31" s="12"/>
      <c r="B31" s="12"/>
      <c r="H31" s="117"/>
      <c r="I31" s="20"/>
      <c r="J31" s="118"/>
      <c r="K31" s="13"/>
    </row>
    <row r="32" spans="1:11" ht="14.25" customHeight="1">
      <c r="A32" s="43" t="s">
        <v>59</v>
      </c>
      <c r="B32" s="12"/>
      <c r="H32" s="117"/>
      <c r="I32" s="20"/>
      <c r="J32" s="118"/>
      <c r="K32" s="13"/>
    </row>
    <row r="33" spans="1:11" ht="14.25" customHeight="1">
      <c r="A33" s="12"/>
      <c r="B33" s="12" t="s">
        <v>12</v>
      </c>
      <c r="H33" s="117">
        <f>14910+4800+28982</f>
        <v>48692</v>
      </c>
      <c r="I33" s="20"/>
      <c r="J33" s="118">
        <v>37939</v>
      </c>
      <c r="K33" s="13"/>
    </row>
    <row r="34" spans="1:11" ht="14.25" customHeight="1">
      <c r="A34" s="12"/>
      <c r="B34" s="12" t="s">
        <v>41</v>
      </c>
      <c r="H34" s="117">
        <v>102652</v>
      </c>
      <c r="I34" s="20"/>
      <c r="J34" s="118">
        <f>4260+1041</f>
        <v>5301</v>
      </c>
      <c r="K34" s="13"/>
    </row>
    <row r="35" spans="1:11" ht="14.25" customHeight="1">
      <c r="A35" s="12"/>
      <c r="B35" s="12" t="s">
        <v>36</v>
      </c>
      <c r="H35" s="117">
        <v>0</v>
      </c>
      <c r="I35" s="20"/>
      <c r="J35" s="118">
        <v>0</v>
      </c>
      <c r="K35" s="13"/>
    </row>
    <row r="36" spans="1:11" ht="14.25" customHeight="1">
      <c r="A36" s="12"/>
      <c r="B36" s="12" t="s">
        <v>40</v>
      </c>
      <c r="H36" s="117">
        <v>2033</v>
      </c>
      <c r="I36" s="20"/>
      <c r="J36" s="118">
        <v>14409</v>
      </c>
      <c r="K36" s="13"/>
    </row>
    <row r="37" spans="1:11" ht="14.25" customHeight="1">
      <c r="A37" s="12"/>
      <c r="B37" s="12"/>
      <c r="H37" s="119">
        <f>SUM(H33:H36)</f>
        <v>153377</v>
      </c>
      <c r="I37" s="19"/>
      <c r="J37" s="120">
        <f>SUM(J33:J36)</f>
        <v>57649</v>
      </c>
      <c r="K37" s="13"/>
    </row>
    <row r="38" spans="1:11" ht="8.25" customHeight="1">
      <c r="A38" s="12"/>
      <c r="B38" s="12"/>
      <c r="H38" s="20"/>
      <c r="I38" s="20"/>
      <c r="J38" s="20"/>
      <c r="K38" s="13"/>
    </row>
    <row r="39" spans="1:11" ht="14.25" customHeight="1">
      <c r="A39" s="12" t="s">
        <v>58</v>
      </c>
      <c r="B39" s="12"/>
      <c r="H39" s="129">
        <f>+H30-H37</f>
        <v>-115400</v>
      </c>
      <c r="I39" s="129"/>
      <c r="J39" s="129">
        <f>+J30-J37</f>
        <v>-25946</v>
      </c>
      <c r="K39" s="13"/>
    </row>
    <row r="40" spans="1:11" ht="8.25" customHeight="1">
      <c r="A40" s="12"/>
      <c r="B40" s="12"/>
      <c r="H40" s="13"/>
      <c r="I40" s="13"/>
      <c r="J40" s="13"/>
      <c r="K40" s="13"/>
    </row>
    <row r="41" spans="1:11" ht="14.25" customHeight="1" thickBot="1">
      <c r="A41" s="126"/>
      <c r="B41" s="126"/>
      <c r="C41" s="127"/>
      <c r="D41" s="127"/>
      <c r="E41" s="127"/>
      <c r="F41" s="127"/>
      <c r="G41" s="127"/>
      <c r="H41" s="128">
        <f>+H24+H39</f>
        <v>1350193</v>
      </c>
      <c r="I41" s="128"/>
      <c r="J41" s="128">
        <f>+J24+J39</f>
        <v>1248976</v>
      </c>
      <c r="K41" s="21"/>
    </row>
    <row r="42" spans="1:11" ht="14.25" customHeight="1">
      <c r="A42" s="12"/>
      <c r="B42" s="12"/>
      <c r="H42" s="13"/>
      <c r="I42" s="13"/>
      <c r="J42" s="13"/>
      <c r="K42" s="13"/>
    </row>
    <row r="43" spans="1:11" ht="14.25" customHeight="1">
      <c r="A43" s="43" t="s">
        <v>13</v>
      </c>
      <c r="B43" s="12"/>
      <c r="H43" s="13"/>
      <c r="I43" s="13"/>
      <c r="J43" s="13"/>
      <c r="K43" s="13"/>
    </row>
    <row r="44" spans="1:11" ht="8.25" customHeight="1">
      <c r="A44" s="12"/>
      <c r="B44" s="12"/>
      <c r="H44" s="13"/>
      <c r="I44" s="13"/>
      <c r="J44" s="13"/>
      <c r="K44" s="13"/>
    </row>
    <row r="45" spans="1:11" ht="14.25" customHeight="1">
      <c r="A45" s="43" t="s">
        <v>56</v>
      </c>
      <c r="B45" s="12"/>
      <c r="H45" s="13"/>
      <c r="I45" s="13"/>
      <c r="J45" s="13"/>
      <c r="K45" s="13"/>
    </row>
    <row r="46" spans="1:11" ht="14.25" customHeight="1">
      <c r="A46" s="12"/>
      <c r="B46" s="12" t="s">
        <v>5</v>
      </c>
      <c r="H46" s="13">
        <v>440000</v>
      </c>
      <c r="I46" s="13"/>
      <c r="J46" s="13">
        <v>440000</v>
      </c>
      <c r="K46" s="13"/>
    </row>
    <row r="47" spans="1:11" ht="8.25" customHeight="1">
      <c r="A47" s="12"/>
      <c r="B47" s="12"/>
      <c r="H47" s="13"/>
      <c r="I47" s="13"/>
      <c r="J47" s="13"/>
      <c r="K47" s="13"/>
    </row>
    <row r="48" spans="1:11" ht="14.25" customHeight="1">
      <c r="A48" s="12"/>
      <c r="B48" s="12" t="s">
        <v>6</v>
      </c>
      <c r="H48" s="13">
        <v>752175</v>
      </c>
      <c r="I48" s="13"/>
      <c r="J48" s="13">
        <v>756737</v>
      </c>
      <c r="K48" s="13"/>
    </row>
    <row r="49" spans="1:11" ht="8.25" customHeight="1">
      <c r="A49" s="48"/>
      <c r="B49" s="41"/>
      <c r="C49" s="41"/>
      <c r="D49" s="41"/>
      <c r="E49" s="41"/>
      <c r="F49" s="41"/>
      <c r="G49" s="41"/>
      <c r="H49" s="31"/>
      <c r="I49" s="31"/>
      <c r="J49" s="31"/>
      <c r="K49" s="31"/>
    </row>
    <row r="50" spans="1:11" ht="14.25" customHeight="1">
      <c r="A50" s="12"/>
      <c r="B50" s="12"/>
      <c r="G50" s="13"/>
      <c r="H50" s="129">
        <f>SUM(H46:H49)</f>
        <v>1192175</v>
      </c>
      <c r="I50" s="129"/>
      <c r="J50" s="129">
        <f>SUM(J46:J49)</f>
        <v>1196737</v>
      </c>
      <c r="K50" s="13"/>
    </row>
    <row r="51" spans="1:11" ht="8.25" customHeight="1">
      <c r="A51" s="12"/>
      <c r="B51" s="12"/>
      <c r="H51" s="13"/>
      <c r="I51" s="13"/>
      <c r="J51" s="13"/>
      <c r="K51" s="13"/>
    </row>
    <row r="52" spans="1:11" ht="14.25" customHeight="1">
      <c r="A52" s="43" t="s">
        <v>55</v>
      </c>
      <c r="B52" s="12"/>
      <c r="H52" s="129">
        <v>64637</v>
      </c>
      <c r="I52" s="129"/>
      <c r="J52" s="129">
        <v>34167</v>
      </c>
      <c r="K52" s="13"/>
    </row>
    <row r="53" spans="1:11" ht="8.25" customHeight="1">
      <c r="A53" s="12"/>
      <c r="B53" s="12"/>
      <c r="H53" s="13"/>
      <c r="I53" s="13"/>
      <c r="J53" s="13"/>
      <c r="K53" s="13"/>
    </row>
    <row r="54" spans="1:11" ht="14.25" customHeight="1">
      <c r="A54" s="43" t="s">
        <v>14</v>
      </c>
      <c r="B54" s="12"/>
      <c r="H54" s="13"/>
      <c r="I54" s="13"/>
      <c r="J54" s="13"/>
      <c r="K54" s="13"/>
    </row>
    <row r="55" spans="1:11" ht="14.25" customHeight="1">
      <c r="A55" s="12"/>
      <c r="B55" s="12" t="s">
        <v>41</v>
      </c>
      <c r="H55" s="13">
        <v>72964</v>
      </c>
      <c r="I55" s="13"/>
      <c r="J55" s="13">
        <v>0</v>
      </c>
      <c r="K55" s="13"/>
    </row>
    <row r="56" spans="1:11" ht="14.25" customHeight="1">
      <c r="A56" s="12"/>
      <c r="B56" s="12" t="s">
        <v>57</v>
      </c>
      <c r="H56" s="13">
        <v>14000</v>
      </c>
      <c r="I56" s="13"/>
      <c r="J56" s="13">
        <v>11935</v>
      </c>
      <c r="K56" s="13"/>
    </row>
    <row r="57" spans="1:11" ht="14.25" customHeight="1">
      <c r="A57" s="12"/>
      <c r="B57" s="12" t="s">
        <v>43</v>
      </c>
      <c r="H57" s="13">
        <v>6417</v>
      </c>
      <c r="I57" s="13"/>
      <c r="J57" s="13">
        <v>6137</v>
      </c>
      <c r="K57" s="13"/>
    </row>
    <row r="58" spans="1:11" ht="8.25" customHeight="1">
      <c r="A58" s="12"/>
      <c r="B58" s="12"/>
      <c r="H58" s="13"/>
      <c r="I58" s="13"/>
      <c r="J58" s="13"/>
      <c r="K58" s="13"/>
    </row>
    <row r="59" spans="1:11" ht="14.25" customHeight="1" thickBot="1">
      <c r="A59" s="126"/>
      <c r="B59" s="126"/>
      <c r="C59" s="127"/>
      <c r="D59" s="127"/>
      <c r="E59" s="127"/>
      <c r="F59" s="127"/>
      <c r="G59" s="127"/>
      <c r="H59" s="128">
        <f>SUM(H50:H57)</f>
        <v>1350193</v>
      </c>
      <c r="I59" s="128"/>
      <c r="J59" s="128">
        <f>SUM(J50:J57)</f>
        <v>1248976</v>
      </c>
      <c r="K59" s="21"/>
    </row>
    <row r="60" spans="1:11" ht="14.25" customHeight="1">
      <c r="A60" s="12"/>
      <c r="B60" s="12"/>
      <c r="H60" s="13"/>
      <c r="I60" s="13"/>
      <c r="J60" s="13"/>
      <c r="K60" s="13"/>
    </row>
    <row r="61" spans="1:11" ht="14.25" customHeight="1">
      <c r="A61" s="12" t="s">
        <v>61</v>
      </c>
      <c r="B61" s="12"/>
      <c r="H61" s="26">
        <f>+H50/440000</f>
        <v>2.7094886363636363</v>
      </c>
      <c r="I61" s="26"/>
      <c r="J61" s="26">
        <v>2.72</v>
      </c>
      <c r="K61" s="13"/>
    </row>
    <row r="62" spans="1:11" ht="14.25" customHeight="1">
      <c r="A62" s="12"/>
      <c r="B62" s="12"/>
      <c r="H62" s="13"/>
      <c r="I62" s="13"/>
      <c r="J62" s="13"/>
      <c r="K62" s="13"/>
    </row>
    <row r="63" spans="1:11" ht="14.25" customHeight="1">
      <c r="A63" s="40" t="s">
        <v>132</v>
      </c>
      <c r="B63" s="12"/>
      <c r="H63" s="13"/>
      <c r="I63" s="13"/>
      <c r="J63" s="13"/>
      <c r="K63" s="13"/>
    </row>
    <row r="64" spans="1:11" ht="14.25" customHeight="1">
      <c r="A64" s="40" t="s">
        <v>120</v>
      </c>
      <c r="B64" s="12"/>
      <c r="H64" s="13"/>
      <c r="I64" s="13"/>
      <c r="J64" s="13"/>
      <c r="K64" s="13"/>
    </row>
    <row r="65" spans="1:11" ht="14.25" customHeight="1">
      <c r="A65" s="12"/>
      <c r="B65" s="12"/>
      <c r="H65" s="13"/>
      <c r="I65" s="13"/>
      <c r="J65" s="13"/>
      <c r="K65" s="13"/>
    </row>
    <row r="66" spans="1:11" ht="14.25" customHeight="1">
      <c r="A66" s="16" t="s">
        <v>96</v>
      </c>
      <c r="B66" s="40"/>
      <c r="C66" s="40"/>
      <c r="H66" s="13"/>
      <c r="I66" s="13"/>
      <c r="J66" s="13"/>
      <c r="K66" s="13"/>
    </row>
    <row r="67" spans="1:11" ht="14.25" customHeight="1">
      <c r="A67" s="16" t="s">
        <v>87</v>
      </c>
      <c r="B67" s="40"/>
      <c r="C67" s="40"/>
      <c r="H67" s="13"/>
      <c r="I67" s="13"/>
      <c r="J67" s="13"/>
      <c r="K67" s="13"/>
    </row>
    <row r="68" spans="1:11" ht="14.25" customHeight="1">
      <c r="A68" s="12"/>
      <c r="B68" s="12"/>
      <c r="C68" s="40"/>
      <c r="H68" s="13"/>
      <c r="I68" s="13"/>
      <c r="J68" s="13"/>
      <c r="K68" s="13"/>
    </row>
    <row r="69" spans="1:11" ht="14.25" customHeight="1">
      <c r="A69" s="40"/>
      <c r="B69" s="12"/>
      <c r="H69" s="13"/>
      <c r="I69" s="13"/>
      <c r="J69" s="13"/>
      <c r="K69" s="13"/>
    </row>
    <row r="70" spans="1:11" ht="14.25" customHeight="1">
      <c r="A70" s="40"/>
      <c r="B70" s="12"/>
      <c r="H70" s="13"/>
      <c r="I70" s="13"/>
      <c r="J70" s="13"/>
      <c r="K70" s="13"/>
    </row>
    <row r="71" spans="1:11" ht="14.25" customHeight="1">
      <c r="A71" s="40"/>
      <c r="B71" s="12"/>
      <c r="H71" s="13"/>
      <c r="I71" s="13"/>
      <c r="J71" s="13"/>
      <c r="K71" s="13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workbookViewId="0" topLeftCell="A1">
      <selection activeCell="B24" sqref="B24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20.7109375" style="0" customWidth="1"/>
    <col min="5" max="10" width="12.28125" style="0" customWidth="1"/>
    <col min="11" max="11" width="1.7109375" style="0" customWidth="1"/>
    <col min="12" max="14" width="12.28125" style="0" customWidth="1"/>
    <col min="15" max="15" width="10.7109375" style="0" customWidth="1"/>
  </cols>
  <sheetData>
    <row r="1" spans="1:14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39"/>
      <c r="B4" s="29"/>
      <c r="C4" s="29"/>
      <c r="D4" s="29"/>
      <c r="E4" s="29"/>
      <c r="F4" s="29"/>
      <c r="G4" s="29"/>
      <c r="H4" s="29"/>
      <c r="I4" s="29"/>
      <c r="J4" s="29"/>
      <c r="K4" s="29"/>
      <c r="M4" s="29"/>
      <c r="N4" s="29"/>
    </row>
    <row r="5" spans="1:14" ht="15">
      <c r="A5" s="2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8" t="s">
        <v>103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5" customHeight="1">
      <c r="A8" s="12"/>
    </row>
    <row r="9" ht="15" customHeight="1">
      <c r="A9" s="27" t="s">
        <v>97</v>
      </c>
    </row>
    <row r="10" spans="1:15" ht="15" customHeight="1">
      <c r="A10" s="44" t="s">
        <v>92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2" spans="1:14" ht="15">
      <c r="A12" s="132"/>
      <c r="B12" s="132"/>
      <c r="C12" s="132"/>
      <c r="D12" s="132"/>
      <c r="E12" s="132"/>
      <c r="F12" s="146" t="s">
        <v>64</v>
      </c>
      <c r="G12" s="146"/>
      <c r="H12" s="146"/>
      <c r="I12" s="146"/>
      <c r="J12" s="146"/>
      <c r="K12" s="145"/>
      <c r="L12" s="146" t="s">
        <v>35</v>
      </c>
      <c r="M12" s="146"/>
      <c r="N12" s="132"/>
    </row>
    <row r="13" spans="1:14" ht="15">
      <c r="A13" s="144"/>
      <c r="B13" s="144"/>
      <c r="C13" s="144"/>
      <c r="D13" s="144"/>
      <c r="E13" s="144"/>
      <c r="F13" s="144"/>
      <c r="G13" s="131" t="s">
        <v>70</v>
      </c>
      <c r="H13" s="144"/>
      <c r="I13" s="131" t="s">
        <v>74</v>
      </c>
      <c r="J13" s="131"/>
      <c r="K13" s="131"/>
      <c r="L13" s="144"/>
      <c r="M13" s="144"/>
      <c r="N13" s="144"/>
    </row>
    <row r="14" spans="1:14" ht="15">
      <c r="A14" s="144"/>
      <c r="B14" s="144"/>
      <c r="C14" s="144"/>
      <c r="D14" s="144"/>
      <c r="E14" s="131" t="s">
        <v>17</v>
      </c>
      <c r="F14" s="131" t="s">
        <v>17</v>
      </c>
      <c r="G14" s="131" t="s">
        <v>71</v>
      </c>
      <c r="H14" s="131" t="s">
        <v>73</v>
      </c>
      <c r="I14" s="131" t="s">
        <v>75</v>
      </c>
      <c r="J14" s="131" t="s">
        <v>78</v>
      </c>
      <c r="K14" s="131"/>
      <c r="L14" s="131" t="s">
        <v>77</v>
      </c>
      <c r="M14" s="131" t="s">
        <v>18</v>
      </c>
      <c r="N14" s="131"/>
    </row>
    <row r="15" spans="1:14" ht="15">
      <c r="A15" s="22"/>
      <c r="E15" s="131" t="s">
        <v>69</v>
      </c>
      <c r="F15" s="131" t="s">
        <v>68</v>
      </c>
      <c r="G15" s="131" t="s">
        <v>72</v>
      </c>
      <c r="H15" s="131" t="s">
        <v>72</v>
      </c>
      <c r="I15" s="131" t="s">
        <v>76</v>
      </c>
      <c r="J15" s="131" t="s">
        <v>79</v>
      </c>
      <c r="K15" s="131"/>
      <c r="L15" s="131" t="s">
        <v>34</v>
      </c>
      <c r="M15" s="131" t="s">
        <v>19</v>
      </c>
      <c r="N15" s="131" t="s">
        <v>20</v>
      </c>
    </row>
    <row r="16" spans="1:14" ht="15">
      <c r="A16" s="133"/>
      <c r="B16" s="130"/>
      <c r="C16" s="130"/>
      <c r="D16" s="130"/>
      <c r="E16" s="124" t="s">
        <v>3</v>
      </c>
      <c r="F16" s="124" t="s">
        <v>3</v>
      </c>
      <c r="G16" s="124" t="s">
        <v>3</v>
      </c>
      <c r="H16" s="124" t="s">
        <v>3</v>
      </c>
      <c r="I16" s="124" t="s">
        <v>3</v>
      </c>
      <c r="J16" s="124" t="s">
        <v>3</v>
      </c>
      <c r="K16" s="124"/>
      <c r="L16" s="124" t="s">
        <v>3</v>
      </c>
      <c r="M16" s="124" t="s">
        <v>3</v>
      </c>
      <c r="N16" s="124" t="s">
        <v>3</v>
      </c>
    </row>
    <row r="17" ht="15">
      <c r="A17" s="23"/>
    </row>
    <row r="18" spans="1:14" ht="15">
      <c r="A18" s="24" t="s">
        <v>99</v>
      </c>
      <c r="E18" s="33">
        <v>440000</v>
      </c>
      <c r="F18" s="33">
        <v>104501</v>
      </c>
      <c r="G18" s="33">
        <v>233492</v>
      </c>
      <c r="H18" s="33">
        <v>-65859</v>
      </c>
      <c r="I18" s="33">
        <v>-1682</v>
      </c>
      <c r="J18" s="33">
        <v>0</v>
      </c>
      <c r="K18" s="33"/>
      <c r="L18" s="33">
        <v>7511</v>
      </c>
      <c r="M18" s="33">
        <v>270301</v>
      </c>
      <c r="N18" s="33">
        <f>SUM(E18:M18)</f>
        <v>988264</v>
      </c>
    </row>
    <row r="19" spans="5:14" ht="15"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5">
      <c r="A20" s="4" t="s">
        <v>84</v>
      </c>
      <c r="E20" s="33">
        <v>0</v>
      </c>
      <c r="F20" s="33">
        <v>0</v>
      </c>
      <c r="G20" s="33">
        <v>239796</v>
      </c>
      <c r="H20" s="33">
        <v>0</v>
      </c>
      <c r="I20" s="33">
        <v>0</v>
      </c>
      <c r="J20" s="33">
        <v>0</v>
      </c>
      <c r="K20" s="33"/>
      <c r="L20" s="33">
        <v>0</v>
      </c>
      <c r="M20" s="33">
        <v>0</v>
      </c>
      <c r="N20" s="33">
        <f>SUM(E20:M20)</f>
        <v>239796</v>
      </c>
    </row>
    <row r="21" spans="2:14" ht="15">
      <c r="B21" t="s">
        <v>83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5:14" ht="15"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5">
      <c r="A23" t="s">
        <v>113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/>
      <c r="L23" s="33">
        <v>0</v>
      </c>
      <c r="M23" s="33">
        <v>-21819</v>
      </c>
      <c r="N23" s="33">
        <f>SUM(E23:M23)</f>
        <v>-21819</v>
      </c>
    </row>
    <row r="24" spans="5:14" ht="15"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5:14" ht="15"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>
      <c r="A26" t="s">
        <v>63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5">
      <c r="A27" t="s">
        <v>16</v>
      </c>
      <c r="B27" t="s">
        <v>80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/>
      <c r="L27" s="33">
        <v>0</v>
      </c>
      <c r="M27" s="33">
        <v>-9504</v>
      </c>
      <c r="N27" s="33">
        <f>SUM(E27:M27)</f>
        <v>-9504</v>
      </c>
    </row>
    <row r="28" spans="2:14" ht="15">
      <c r="B28" t="s">
        <v>104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5:14" ht="15"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">
      <c r="A30" s="122" t="s">
        <v>100</v>
      </c>
      <c r="B30" s="122"/>
      <c r="C30" s="122"/>
      <c r="D30" s="122"/>
      <c r="E30" s="153">
        <f aca="true" t="shared" si="0" ref="E30:J30">SUM(E18:E28)</f>
        <v>440000</v>
      </c>
      <c r="F30" s="153">
        <f t="shared" si="0"/>
        <v>104501</v>
      </c>
      <c r="G30" s="153">
        <f t="shared" si="0"/>
        <v>473288</v>
      </c>
      <c r="H30" s="153">
        <f t="shared" si="0"/>
        <v>-65859</v>
      </c>
      <c r="I30" s="153">
        <f t="shared" si="0"/>
        <v>-1682</v>
      </c>
      <c r="J30" s="153">
        <f t="shared" si="0"/>
        <v>0</v>
      </c>
      <c r="K30" s="153"/>
      <c r="L30" s="153">
        <f>SUM(L18:L28)</f>
        <v>7511</v>
      </c>
      <c r="M30" s="153">
        <f>SUM(M18:M28)</f>
        <v>238978</v>
      </c>
      <c r="N30" s="153">
        <f>SUM(N18:N28)</f>
        <v>1196737</v>
      </c>
    </row>
    <row r="31" ht="15">
      <c r="A31" s="23"/>
    </row>
    <row r="32" ht="15">
      <c r="A32" s="23"/>
    </row>
    <row r="33" spans="1:14" ht="15">
      <c r="A33" s="24" t="s">
        <v>62</v>
      </c>
      <c r="E33" s="33">
        <v>440000</v>
      </c>
      <c r="F33" s="33">
        <v>104501</v>
      </c>
      <c r="G33" s="33">
        <v>473288</v>
      </c>
      <c r="H33" s="33">
        <v>-65859</v>
      </c>
      <c r="I33" s="33">
        <v>-1682</v>
      </c>
      <c r="J33" s="33">
        <v>0</v>
      </c>
      <c r="K33" s="33"/>
      <c r="L33" s="33">
        <v>7511</v>
      </c>
      <c r="M33" s="33">
        <v>238978</v>
      </c>
      <c r="N33" s="33">
        <f>SUM(E33:M33)</f>
        <v>1196737</v>
      </c>
    </row>
    <row r="34" spans="5:14" ht="15"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">
      <c r="A35" s="4" t="s">
        <v>84</v>
      </c>
      <c r="E35" s="33">
        <v>0</v>
      </c>
      <c r="F35" s="33">
        <v>0</v>
      </c>
      <c r="G35" s="33">
        <v>6340</v>
      </c>
      <c r="H35" s="33">
        <v>0</v>
      </c>
      <c r="I35" s="33">
        <v>0</v>
      </c>
      <c r="J35" s="33">
        <v>2874</v>
      </c>
      <c r="K35" s="33"/>
      <c r="L35" s="33">
        <v>0</v>
      </c>
      <c r="M35" s="33">
        <v>0</v>
      </c>
      <c r="N35" s="33">
        <f>SUM(E35:M35)</f>
        <v>9214</v>
      </c>
    </row>
    <row r="36" spans="2:14" ht="15">
      <c r="B36" t="s">
        <v>83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5:14" ht="15"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">
      <c r="A38" t="s">
        <v>106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/>
      <c r="L38" s="33">
        <v>0</v>
      </c>
      <c r="M38" s="33">
        <f>+'Income Statement'!L41</f>
        <v>5232</v>
      </c>
      <c r="N38" s="33">
        <f>SUM(E38:M38)</f>
        <v>5232</v>
      </c>
    </row>
    <row r="39" spans="5:14" ht="15"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5:14" ht="15"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">
      <c r="A41" t="s">
        <v>63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">
      <c r="A42" t="s">
        <v>16</v>
      </c>
      <c r="B42" t="s">
        <v>82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/>
      <c r="L42" s="33">
        <v>0</v>
      </c>
      <c r="M42" s="33">
        <v>-9504</v>
      </c>
      <c r="N42" s="33">
        <f>SUM(E42:M42)</f>
        <v>-9504</v>
      </c>
    </row>
    <row r="43" spans="2:14" ht="15">
      <c r="B43" t="s">
        <v>81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">
      <c r="A44" t="s">
        <v>16</v>
      </c>
      <c r="B44" t="s">
        <v>80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/>
      <c r="L44" s="33">
        <v>0</v>
      </c>
      <c r="M44" s="33">
        <v>-9504</v>
      </c>
      <c r="N44" s="33">
        <f>SUM(E44:M44)</f>
        <v>-9504</v>
      </c>
    </row>
    <row r="45" spans="2:14" ht="15">
      <c r="B45" t="s">
        <v>105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5:14" ht="15"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10" customFormat="1" ht="19.5" customHeight="1" thickBot="1">
      <c r="A47" s="134" t="s">
        <v>90</v>
      </c>
      <c r="B47" s="134"/>
      <c r="C47" s="134"/>
      <c r="D47" s="134"/>
      <c r="E47" s="34">
        <f aca="true" t="shared" si="1" ref="E47:J47">SUM(E33:E45)</f>
        <v>440000</v>
      </c>
      <c r="F47" s="34">
        <f t="shared" si="1"/>
        <v>104501</v>
      </c>
      <c r="G47" s="34">
        <f t="shared" si="1"/>
        <v>479628</v>
      </c>
      <c r="H47" s="34">
        <f t="shared" si="1"/>
        <v>-65859</v>
      </c>
      <c r="I47" s="34">
        <f t="shared" si="1"/>
        <v>-1682</v>
      </c>
      <c r="J47" s="34">
        <f t="shared" si="1"/>
        <v>2874</v>
      </c>
      <c r="K47" s="34"/>
      <c r="L47" s="34">
        <f>SUM(L33:L45)</f>
        <v>7511</v>
      </c>
      <c r="M47" s="34">
        <f>SUM(M33:M45)</f>
        <v>225202</v>
      </c>
      <c r="N47" s="34">
        <f>SUM(N33:N45)</f>
        <v>1192175</v>
      </c>
    </row>
    <row r="48" spans="5:14" ht="15"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5:14" ht="15"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">
      <c r="A50" s="16" t="s">
        <v>121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ht="15">
      <c r="A51" s="16"/>
    </row>
  </sheetData>
  <printOptions horizontalCentered="1"/>
  <pageMargins left="0.15" right="0.15" top="0.35" bottom="0.25" header="0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zoomScale="85" zoomScaleNormal="85" workbookViewId="0" topLeftCell="A7">
      <selection activeCell="G17" sqref="G17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8.7109375" style="4" customWidth="1"/>
    <col min="8" max="9" width="12.28125" style="4" customWidth="1"/>
    <col min="10" max="10" width="4.421875" style="4" customWidth="1"/>
    <col min="11" max="12" width="9.140625" style="3" customWidth="1"/>
    <col min="13" max="16384" width="9.140625" style="4" customWidth="1"/>
  </cols>
  <sheetData>
    <row r="1" spans="1:1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39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2" t="s">
        <v>98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8" t="s">
        <v>103</v>
      </c>
      <c r="B6" s="2"/>
      <c r="C6" s="2"/>
      <c r="D6" s="2"/>
      <c r="E6" s="2"/>
      <c r="F6" s="2"/>
      <c r="G6" s="2"/>
      <c r="H6" s="2"/>
      <c r="I6" s="2"/>
      <c r="J6" s="2"/>
    </row>
    <row r="7" spans="1:11" ht="14.25" customHeight="1">
      <c r="A7" s="32"/>
      <c r="B7" s="7"/>
      <c r="C7" s="7"/>
      <c r="D7" s="7"/>
      <c r="E7" s="7"/>
      <c r="F7" s="7"/>
      <c r="G7" s="6"/>
      <c r="H7" s="6"/>
      <c r="I7" s="6"/>
      <c r="J7" s="6"/>
      <c r="K7" s="5"/>
    </row>
    <row r="9" ht="14.25" customHeight="1">
      <c r="A9" s="27" t="s">
        <v>122</v>
      </c>
    </row>
    <row r="10" spans="1:10" ht="14.25" customHeight="1">
      <c r="A10" s="44" t="s">
        <v>92</v>
      </c>
      <c r="B10" s="3"/>
      <c r="C10" s="3"/>
      <c r="D10" s="3"/>
      <c r="E10" s="3"/>
      <c r="F10" s="3"/>
      <c r="G10" s="3"/>
      <c r="H10" s="3"/>
      <c r="I10" s="3"/>
      <c r="J10" s="3"/>
    </row>
    <row r="11" ht="14.25" customHeight="1">
      <c r="A11" s="27"/>
    </row>
    <row r="12" spans="1:10" ht="14.25" customHeight="1">
      <c r="A12" s="45"/>
      <c r="B12" s="46"/>
      <c r="C12" s="46"/>
      <c r="D12" s="46"/>
      <c r="E12" s="46"/>
      <c r="F12" s="46"/>
      <c r="G12" s="46"/>
      <c r="H12" s="158">
        <v>2002</v>
      </c>
      <c r="I12" s="159">
        <v>2001</v>
      </c>
      <c r="J12" s="136"/>
    </row>
    <row r="13" spans="1:10" ht="14.25" customHeight="1">
      <c r="A13" s="49"/>
      <c r="B13" s="41"/>
      <c r="C13" s="41"/>
      <c r="D13" s="41"/>
      <c r="E13" s="41"/>
      <c r="F13" s="41"/>
      <c r="G13" s="41"/>
      <c r="H13" s="135" t="s">
        <v>3</v>
      </c>
      <c r="I13" s="135" t="s">
        <v>3</v>
      </c>
      <c r="J13" s="7"/>
    </row>
    <row r="14" spans="1:10" ht="14.25" customHeight="1">
      <c r="A14" s="12"/>
      <c r="H14" s="25"/>
      <c r="I14" s="25"/>
      <c r="J14" s="14"/>
    </row>
    <row r="15" spans="1:10" ht="14.25" customHeight="1">
      <c r="A15" s="43" t="s">
        <v>107</v>
      </c>
      <c r="H15" s="35">
        <v>5769</v>
      </c>
      <c r="I15" s="35">
        <v>-14348</v>
      </c>
      <c r="J15" s="14"/>
    </row>
    <row r="16" spans="1:10" ht="14.25" customHeight="1">
      <c r="A16" s="12"/>
      <c r="H16" s="35"/>
      <c r="I16" s="35"/>
      <c r="J16" s="14"/>
    </row>
    <row r="17" spans="1:10" ht="14.25" customHeight="1">
      <c r="A17" s="43" t="s">
        <v>125</v>
      </c>
      <c r="B17" s="12"/>
      <c r="F17" s="15"/>
      <c r="H17" s="36"/>
      <c r="I17" s="36"/>
      <c r="J17" s="13"/>
    </row>
    <row r="18" spans="1:10" ht="14.25" customHeight="1">
      <c r="A18" s="12" t="s">
        <v>21</v>
      </c>
      <c r="B18" s="12"/>
      <c r="F18" s="15"/>
      <c r="H18" s="37">
        <v>30269</v>
      </c>
      <c r="I18" s="37">
        <v>65462</v>
      </c>
      <c r="J18" s="13"/>
    </row>
    <row r="19" spans="1:10" ht="14.25" customHeight="1">
      <c r="A19" s="12" t="s">
        <v>126</v>
      </c>
      <c r="B19" s="12"/>
      <c r="F19" s="15"/>
      <c r="H19" s="38">
        <f>4922-61</f>
        <v>4861</v>
      </c>
      <c r="I19" s="38">
        <f>278-742</f>
        <v>-464</v>
      </c>
      <c r="J19" s="13"/>
    </row>
    <row r="20" spans="1:10" ht="14.25" customHeight="1">
      <c r="A20" s="43" t="s">
        <v>22</v>
      </c>
      <c r="B20" s="12"/>
      <c r="F20" s="15"/>
      <c r="H20" s="36">
        <f>SUM(H15:H19)</f>
        <v>40899</v>
      </c>
      <c r="I20" s="36">
        <f>SUM(I15:I19)</f>
        <v>50650</v>
      </c>
      <c r="J20" s="13"/>
    </row>
    <row r="21" spans="1:10" ht="14.25" customHeight="1">
      <c r="A21" s="12"/>
      <c r="B21" s="12"/>
      <c r="F21" s="15"/>
      <c r="H21" s="36"/>
      <c r="I21" s="36"/>
      <c r="J21" s="13"/>
    </row>
    <row r="22" spans="1:10" ht="14.25" customHeight="1">
      <c r="A22" s="43" t="s">
        <v>23</v>
      </c>
      <c r="B22" s="12"/>
      <c r="F22" s="15"/>
      <c r="H22" s="36"/>
      <c r="I22" s="36"/>
      <c r="J22" s="13"/>
    </row>
    <row r="23" spans="1:10" ht="14.25" customHeight="1">
      <c r="A23" s="12" t="s">
        <v>24</v>
      </c>
      <c r="B23" s="12"/>
      <c r="F23" s="15"/>
      <c r="H23" s="36">
        <f>-715-4805</f>
        <v>-5520</v>
      </c>
      <c r="I23" s="36">
        <f>1157+7242</f>
        <v>8399</v>
      </c>
      <c r="J23" s="13"/>
    </row>
    <row r="24" spans="1:10" ht="14.25" customHeight="1">
      <c r="A24" s="23" t="s">
        <v>25</v>
      </c>
      <c r="B24" s="23"/>
      <c r="C24" s="3"/>
      <c r="D24" s="3"/>
      <c r="E24" s="3"/>
      <c r="F24" s="152"/>
      <c r="G24" s="3"/>
      <c r="H24" s="36">
        <v>6514</v>
      </c>
      <c r="I24" s="36">
        <v>-7652</v>
      </c>
      <c r="J24" s="20"/>
    </row>
    <row r="25" spans="1:10" ht="14.25" customHeight="1">
      <c r="A25" s="43" t="s">
        <v>119</v>
      </c>
      <c r="B25" s="12"/>
      <c r="F25" s="15"/>
      <c r="H25" s="137">
        <f>SUM(H20:H24)</f>
        <v>41893</v>
      </c>
      <c r="I25" s="137">
        <f>SUM(I20:I24)</f>
        <v>51397</v>
      </c>
      <c r="J25" s="13"/>
    </row>
    <row r="26" spans="1:10" ht="14.25" customHeight="1">
      <c r="A26" s="43"/>
      <c r="B26" s="12"/>
      <c r="F26" s="15"/>
      <c r="H26" s="155"/>
      <c r="I26" s="155"/>
      <c r="J26" s="13"/>
    </row>
    <row r="27" spans="1:10" ht="14.25" customHeight="1">
      <c r="A27" s="12" t="s">
        <v>114</v>
      </c>
      <c r="B27" s="12"/>
      <c r="F27" s="15"/>
      <c r="H27" s="37">
        <v>-14903</v>
      </c>
      <c r="I27" s="37">
        <v>-8623</v>
      </c>
      <c r="J27" s="13"/>
    </row>
    <row r="28" spans="1:10" ht="14.25" customHeight="1">
      <c r="A28" s="12" t="s">
        <v>115</v>
      </c>
      <c r="B28" s="12"/>
      <c r="F28" s="15"/>
      <c r="H28" s="38">
        <v>-973</v>
      </c>
      <c r="I28" s="38">
        <v>-2465</v>
      </c>
      <c r="J28" s="13"/>
    </row>
    <row r="29" spans="1:10" ht="14.25" customHeight="1">
      <c r="A29" s="43" t="s">
        <v>26</v>
      </c>
      <c r="B29" s="12"/>
      <c r="F29" s="15"/>
      <c r="H29" s="155">
        <f>+H25+H27+H28</f>
        <v>26017</v>
      </c>
      <c r="I29" s="155">
        <f>+I25+I27+I28</f>
        <v>40309</v>
      </c>
      <c r="J29" s="13"/>
    </row>
    <row r="30" spans="1:10" ht="14.25" customHeight="1">
      <c r="A30" s="11"/>
      <c r="B30" s="12"/>
      <c r="F30" s="15"/>
      <c r="H30" s="36"/>
      <c r="I30" s="36"/>
      <c r="J30" s="13"/>
    </row>
    <row r="31" spans="1:10" ht="14.25" customHeight="1">
      <c r="A31" s="43" t="s">
        <v>27</v>
      </c>
      <c r="B31" s="12"/>
      <c r="F31" s="15"/>
      <c r="H31" s="36"/>
      <c r="I31" s="36"/>
      <c r="J31" s="13"/>
    </row>
    <row r="32" spans="1:10" ht="14.25" customHeight="1">
      <c r="A32" s="12" t="s">
        <v>127</v>
      </c>
      <c r="B32" s="12"/>
      <c r="F32" s="15"/>
      <c r="H32" s="138">
        <v>-25819</v>
      </c>
      <c r="I32" s="138">
        <v>-2869</v>
      </c>
      <c r="J32" s="13"/>
    </row>
    <row r="33" spans="1:10" ht="14.25" customHeight="1">
      <c r="A33" s="157" t="s">
        <v>128</v>
      </c>
      <c r="B33" s="12"/>
      <c r="F33" s="15"/>
      <c r="H33" s="140">
        <v>-1397</v>
      </c>
      <c r="I33" s="140">
        <v>0</v>
      </c>
      <c r="J33" s="13"/>
    </row>
    <row r="34" spans="1:10" ht="14.25" customHeight="1">
      <c r="A34" s="12" t="s">
        <v>116</v>
      </c>
      <c r="B34" s="12"/>
      <c r="F34" s="15"/>
      <c r="H34" s="140">
        <v>61</v>
      </c>
      <c r="I34" s="140">
        <v>742</v>
      </c>
      <c r="J34" s="13"/>
    </row>
    <row r="35" spans="1:10" ht="14.25" customHeight="1">
      <c r="A35" s="12" t="s">
        <v>117</v>
      </c>
      <c r="B35" s="12"/>
      <c r="F35" s="15"/>
      <c r="H35" s="140">
        <v>0</v>
      </c>
      <c r="I35" s="140">
        <v>328</v>
      </c>
      <c r="J35" s="13"/>
    </row>
    <row r="36" spans="1:10" ht="14.25" customHeight="1">
      <c r="A36" s="12" t="s">
        <v>129</v>
      </c>
      <c r="B36" s="12"/>
      <c r="F36" s="15"/>
      <c r="H36" s="140">
        <v>-71799</v>
      </c>
      <c r="I36" s="140">
        <v>-27416</v>
      </c>
      <c r="J36" s="13"/>
    </row>
    <row r="37" spans="2:10" ht="14.25" customHeight="1">
      <c r="B37" s="12" t="s">
        <v>130</v>
      </c>
      <c r="F37" s="15"/>
      <c r="H37" s="139"/>
      <c r="I37" s="139"/>
      <c r="J37" s="13"/>
    </row>
    <row r="38" spans="1:10" ht="14.25" customHeight="1">
      <c r="A38" s="43" t="s">
        <v>65</v>
      </c>
      <c r="B38" s="12"/>
      <c r="F38" s="15"/>
      <c r="H38" s="137">
        <f>SUM(H32:H37)</f>
        <v>-98954</v>
      </c>
      <c r="I38" s="137">
        <f>SUM(I32:I37)</f>
        <v>-29215</v>
      </c>
      <c r="J38" s="13"/>
    </row>
    <row r="39" spans="1:10" ht="14.25" customHeight="1">
      <c r="A39" s="12"/>
      <c r="B39" s="12"/>
      <c r="F39" s="15"/>
      <c r="H39" s="36"/>
      <c r="I39" s="36"/>
      <c r="J39" s="13"/>
    </row>
    <row r="40" spans="1:10" ht="14.25" customHeight="1">
      <c r="A40" s="43" t="s">
        <v>28</v>
      </c>
      <c r="B40" s="12"/>
      <c r="F40" s="15"/>
      <c r="H40" s="36"/>
      <c r="I40" s="36"/>
      <c r="J40" s="13"/>
    </row>
    <row r="41" spans="1:10" ht="14.25" customHeight="1">
      <c r="A41" s="12" t="s">
        <v>66</v>
      </c>
      <c r="B41" s="12"/>
      <c r="F41" s="15"/>
      <c r="H41" s="138">
        <v>-19008</v>
      </c>
      <c r="I41" s="138">
        <v>-24024</v>
      </c>
      <c r="J41" s="13"/>
    </row>
    <row r="42" spans="1:10" ht="14.25" customHeight="1">
      <c r="A42" s="12" t="s">
        <v>37</v>
      </c>
      <c r="B42" s="12"/>
      <c r="F42" s="15"/>
      <c r="H42" s="140">
        <v>-240</v>
      </c>
      <c r="I42" s="140">
        <v>-1080</v>
      </c>
      <c r="J42" s="13"/>
    </row>
    <row r="43" spans="1:10" ht="14.25" customHeight="1">
      <c r="A43" s="12" t="s">
        <v>38</v>
      </c>
      <c r="B43" s="12"/>
      <c r="F43" s="15"/>
      <c r="H43" s="140">
        <v>111638</v>
      </c>
      <c r="I43" s="140">
        <v>4260</v>
      </c>
      <c r="J43" s="13"/>
    </row>
    <row r="44" spans="1:10" ht="14.25" customHeight="1">
      <c r="A44" s="12" t="s">
        <v>118</v>
      </c>
      <c r="B44" s="12"/>
      <c r="F44" s="15"/>
      <c r="H44" s="140">
        <v>-5132</v>
      </c>
      <c r="I44" s="140">
        <v>-278</v>
      </c>
      <c r="J44" s="13"/>
    </row>
    <row r="45" spans="1:10" ht="14.25" customHeight="1">
      <c r="A45" s="12" t="s">
        <v>42</v>
      </c>
      <c r="B45" s="12"/>
      <c r="F45" s="15"/>
      <c r="H45" s="139">
        <v>-17541</v>
      </c>
      <c r="I45" s="139">
        <v>-10169</v>
      </c>
      <c r="J45" s="13"/>
    </row>
    <row r="46" spans="1:10" ht="14.25" customHeight="1">
      <c r="A46" s="43" t="s">
        <v>67</v>
      </c>
      <c r="B46" s="12"/>
      <c r="F46" s="15"/>
      <c r="H46" s="137">
        <f>SUM(H41:H45)</f>
        <v>69717</v>
      </c>
      <c r="I46" s="137">
        <f>SUM(I41:I45)</f>
        <v>-31291</v>
      </c>
      <c r="J46" s="13"/>
    </row>
    <row r="47" spans="1:10" ht="14.25" customHeight="1">
      <c r="A47" s="23"/>
      <c r="B47" s="23"/>
      <c r="C47" s="3"/>
      <c r="D47" s="3"/>
      <c r="E47" s="3"/>
      <c r="F47" s="152"/>
      <c r="G47" s="3"/>
      <c r="H47" s="38"/>
      <c r="I47" s="38"/>
      <c r="J47" s="20"/>
    </row>
    <row r="48" spans="1:12" s="10" customFormat="1" ht="14.25" customHeight="1">
      <c r="A48" s="43" t="s">
        <v>29</v>
      </c>
      <c r="B48" s="43"/>
      <c r="F48" s="42"/>
      <c r="H48" s="141">
        <f>+H29+H38+H46</f>
        <v>-3220</v>
      </c>
      <c r="I48" s="141">
        <f>+I29+I38+I46</f>
        <v>-20197</v>
      </c>
      <c r="J48" s="129"/>
      <c r="K48" s="44"/>
      <c r="L48" s="44"/>
    </row>
    <row r="49" spans="1:10" ht="14.25" customHeight="1">
      <c r="A49" s="12"/>
      <c r="B49" s="12"/>
      <c r="F49" s="15"/>
      <c r="H49" s="36"/>
      <c r="I49" s="36"/>
      <c r="J49" s="13"/>
    </row>
    <row r="50" spans="1:10" ht="14.25" customHeight="1">
      <c r="A50" s="12" t="s">
        <v>30</v>
      </c>
      <c r="B50" s="12"/>
      <c r="F50" s="15"/>
      <c r="H50" s="36">
        <f>+I52</f>
        <v>5859</v>
      </c>
      <c r="I50" s="36">
        <v>26056</v>
      </c>
      <c r="J50" s="13"/>
    </row>
    <row r="51" spans="1:10" ht="14.25" customHeight="1">
      <c r="A51" s="12"/>
      <c r="B51" s="12"/>
      <c r="F51" s="15"/>
      <c r="H51" s="36"/>
      <c r="I51" s="36"/>
      <c r="J51" s="13"/>
    </row>
    <row r="52" spans="1:12" s="10" customFormat="1" ht="17.25" customHeight="1" thickBot="1">
      <c r="A52" s="143" t="s">
        <v>91</v>
      </c>
      <c r="B52" s="143"/>
      <c r="C52" s="134"/>
      <c r="D52" s="134"/>
      <c r="E52" s="134"/>
      <c r="F52" s="134"/>
      <c r="G52" s="134"/>
      <c r="H52" s="142">
        <f>SUM(H48:H50)</f>
        <v>2639</v>
      </c>
      <c r="I52" s="142">
        <f>SUM(I48:I50)</f>
        <v>5859</v>
      </c>
      <c r="J52" s="128"/>
      <c r="K52" s="44"/>
      <c r="L52" s="44"/>
    </row>
    <row r="53" spans="1:12" s="10" customFormat="1" ht="17.25" customHeight="1">
      <c r="A53" s="24"/>
      <c r="B53" s="24"/>
      <c r="C53" s="44"/>
      <c r="D53" s="44"/>
      <c r="E53" s="44"/>
      <c r="F53" s="44"/>
      <c r="G53" s="44"/>
      <c r="H53" s="155"/>
      <c r="I53" s="155"/>
      <c r="J53" s="156"/>
      <c r="K53" s="44"/>
      <c r="L53" s="44"/>
    </row>
    <row r="54" spans="1:12" s="10" customFormat="1" ht="17.25" customHeight="1">
      <c r="A54" s="40" t="s">
        <v>123</v>
      </c>
      <c r="B54" s="24"/>
      <c r="C54" s="44"/>
      <c r="D54" s="44"/>
      <c r="E54" s="44"/>
      <c r="F54" s="44"/>
      <c r="G54" s="44"/>
      <c r="H54" s="155"/>
      <c r="I54" s="155"/>
      <c r="J54" s="156"/>
      <c r="K54" s="44"/>
      <c r="L54" s="44"/>
    </row>
    <row r="55" spans="1:12" s="10" customFormat="1" ht="17.25" customHeight="1">
      <c r="A55" s="40" t="s">
        <v>124</v>
      </c>
      <c r="B55" s="24"/>
      <c r="C55" s="44"/>
      <c r="D55" s="44"/>
      <c r="E55" s="44"/>
      <c r="F55" s="44"/>
      <c r="G55" s="44"/>
      <c r="H55" s="155"/>
      <c r="I55" s="155"/>
      <c r="J55" s="156"/>
      <c r="K55" s="44"/>
      <c r="L55" s="44"/>
    </row>
    <row r="56" spans="1:10" ht="14.25" customHeight="1">
      <c r="A56" s="12"/>
      <c r="B56" s="12"/>
      <c r="H56" s="36"/>
      <c r="I56" s="36"/>
      <c r="J56" s="13"/>
    </row>
    <row r="57" spans="1:10" ht="14.25" customHeight="1">
      <c r="A57" s="16" t="s">
        <v>101</v>
      </c>
      <c r="B57" s="12"/>
      <c r="H57" s="36"/>
      <c r="I57" s="36"/>
      <c r="J57" s="13"/>
    </row>
    <row r="58" spans="1:10" ht="14.25" customHeight="1">
      <c r="A58" s="16" t="s">
        <v>85</v>
      </c>
      <c r="B58" s="12"/>
      <c r="H58" s="36"/>
      <c r="I58" s="36"/>
      <c r="J58" s="13"/>
    </row>
    <row r="59" spans="1:10" ht="14.25" customHeight="1">
      <c r="A59" s="12"/>
      <c r="B59" s="12"/>
      <c r="H59" s="13"/>
      <c r="I59" s="13"/>
      <c r="J59" s="13"/>
    </row>
    <row r="60" spans="1:10" ht="14.25" customHeight="1">
      <c r="A60" s="12"/>
      <c r="B60" s="12"/>
      <c r="H60" s="13"/>
      <c r="I60" s="13"/>
      <c r="J60" s="13"/>
    </row>
    <row r="61" spans="1:10" ht="14.25" customHeight="1">
      <c r="A61" s="12"/>
      <c r="B61" s="12"/>
      <c r="H61" s="13"/>
      <c r="I61" s="13"/>
      <c r="J61" s="13"/>
    </row>
    <row r="62" spans="1:10" ht="14.25" customHeight="1">
      <c r="A62" s="12"/>
      <c r="B62" s="12"/>
      <c r="H62" s="13"/>
      <c r="I62" s="13"/>
      <c r="J62" s="13"/>
    </row>
    <row r="63" spans="1:10" ht="14.25" customHeight="1">
      <c r="A63" s="12"/>
      <c r="B63" s="12"/>
      <c r="H63" s="13"/>
      <c r="I63" s="13"/>
      <c r="J63" s="13"/>
    </row>
    <row r="64" spans="1:10" ht="14.25" customHeight="1">
      <c r="A64" s="12"/>
      <c r="B64" s="12"/>
      <c r="H64" s="13"/>
      <c r="I64" s="13"/>
      <c r="J64" s="13"/>
    </row>
    <row r="65" spans="1:10" ht="14.25" customHeight="1">
      <c r="A65" s="12"/>
      <c r="B65" s="12"/>
      <c r="H65" s="13"/>
      <c r="I65" s="13"/>
      <c r="J65" s="13"/>
    </row>
    <row r="66" spans="1:10" ht="14.25" customHeight="1">
      <c r="A66" s="12"/>
      <c r="B66" s="12"/>
      <c r="H66" s="13"/>
      <c r="I66" s="13"/>
      <c r="J66" s="13"/>
    </row>
    <row r="67" spans="1:10" ht="14.25" customHeight="1">
      <c r="A67" s="12"/>
      <c r="B67" s="12"/>
      <c r="H67" s="13"/>
      <c r="I67" s="13"/>
      <c r="J67" s="13"/>
    </row>
    <row r="68" spans="1:10" ht="14.25" customHeight="1">
      <c r="A68" s="12"/>
      <c r="B68" s="12"/>
      <c r="H68" s="13"/>
      <c r="I68" s="13"/>
      <c r="J68" s="13"/>
    </row>
    <row r="69" spans="1:10" ht="14.25" customHeight="1">
      <c r="A69" s="12"/>
      <c r="B69" s="12"/>
      <c r="H69" s="13"/>
      <c r="I69" s="13"/>
      <c r="J69" s="13"/>
    </row>
    <row r="70" spans="1:10" ht="14.25" customHeight="1">
      <c r="A70" s="12"/>
      <c r="B70" s="12"/>
      <c r="H70" s="13"/>
      <c r="I70" s="13"/>
      <c r="J70" s="13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2003-02-26T07:27:19Z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